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/>
  </bookViews>
  <sheets>
    <sheet name="2021-2023" sheetId="10" r:id="rId1"/>
  </sheets>
  <definedNames>
    <definedName name="_xlnm.Print_Titles" localSheetId="0">'2021-2023'!$3:$5</definedName>
    <definedName name="_xlnm.Print_Area" localSheetId="0">'2021-2023'!$A$1:$K$281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0" i="10" l="1"/>
  <c r="I76" i="10" l="1"/>
  <c r="I256" i="10" l="1"/>
  <c r="I255" i="10"/>
  <c r="F19" i="10" l="1"/>
  <c r="F20" i="10"/>
  <c r="F21" i="10"/>
  <c r="F23" i="10"/>
  <c r="F25" i="10"/>
  <c r="F26" i="10"/>
  <c r="F29" i="10"/>
  <c r="F31" i="10"/>
  <c r="F32" i="10"/>
  <c r="F33" i="10"/>
  <c r="F35" i="10"/>
  <c r="F37" i="10"/>
  <c r="F38" i="10"/>
  <c r="F39" i="10"/>
  <c r="F40" i="10"/>
  <c r="F41" i="10"/>
  <c r="F43" i="10"/>
  <c r="F44" i="10"/>
  <c r="F45" i="10"/>
  <c r="F46" i="10"/>
  <c r="F47" i="10"/>
  <c r="F61" i="10"/>
  <c r="F62" i="10"/>
  <c r="F63" i="10"/>
  <c r="F65" i="10"/>
  <c r="F67" i="10"/>
  <c r="F69" i="10"/>
  <c r="F71" i="10"/>
  <c r="F73" i="10"/>
  <c r="F74" i="10"/>
  <c r="F75" i="10"/>
  <c r="F77" i="10"/>
  <c r="F79" i="10"/>
  <c r="F80" i="10"/>
  <c r="F81" i="10"/>
  <c r="F82" i="10"/>
  <c r="F83" i="10"/>
  <c r="F85" i="10"/>
  <c r="F86" i="10"/>
  <c r="F87" i="10"/>
  <c r="F89" i="10"/>
  <c r="F91" i="10"/>
  <c r="F92" i="10"/>
  <c r="F93" i="10"/>
  <c r="F95" i="10"/>
  <c r="F103" i="10"/>
  <c r="F104" i="10"/>
  <c r="F105" i="10"/>
  <c r="F106" i="10"/>
  <c r="F107" i="10"/>
  <c r="F109" i="10"/>
  <c r="F110" i="10"/>
  <c r="F111" i="10"/>
  <c r="F113" i="10"/>
  <c r="F115" i="10"/>
  <c r="F116" i="10"/>
  <c r="F117" i="10"/>
  <c r="F119" i="10"/>
  <c r="F121" i="10"/>
  <c r="F122" i="10"/>
  <c r="F123" i="10"/>
  <c r="F124" i="10"/>
  <c r="F125" i="10"/>
  <c r="F127" i="10"/>
  <c r="F128" i="10"/>
  <c r="F129" i="10"/>
  <c r="F131" i="10"/>
  <c r="F133" i="10"/>
  <c r="F134" i="10"/>
  <c r="F135" i="10"/>
  <c r="F137" i="10"/>
  <c r="F145" i="10"/>
  <c r="F146" i="10"/>
  <c r="F147" i="10"/>
  <c r="F149" i="10"/>
  <c r="F151" i="10"/>
  <c r="F152" i="10"/>
  <c r="F153" i="10"/>
  <c r="F155" i="10"/>
  <c r="F163" i="10"/>
  <c r="F164" i="10"/>
  <c r="F165" i="10"/>
  <c r="F166" i="10"/>
  <c r="F167" i="10"/>
  <c r="F176" i="10"/>
  <c r="F177" i="10"/>
  <c r="F178" i="10"/>
  <c r="F179" i="10"/>
  <c r="F181" i="10"/>
  <c r="F182" i="10"/>
  <c r="F183" i="10"/>
  <c r="F184" i="10"/>
  <c r="F185" i="10"/>
  <c r="F187" i="10"/>
  <c r="F188" i="10"/>
  <c r="F191" i="10"/>
  <c r="F205" i="10"/>
  <c r="F206" i="10"/>
  <c r="F207" i="10"/>
  <c r="F208" i="10"/>
  <c r="F209" i="10"/>
  <c r="F211" i="10"/>
  <c r="F212" i="10"/>
  <c r="F213" i="10"/>
  <c r="F214" i="10"/>
  <c r="F215" i="10"/>
  <c r="F217" i="10"/>
  <c r="F218" i="10"/>
  <c r="F219" i="10"/>
  <c r="F220" i="10"/>
  <c r="F221" i="10"/>
  <c r="F229" i="10"/>
  <c r="F230" i="10"/>
  <c r="F231" i="10"/>
  <c r="F232" i="10"/>
  <c r="F233" i="10"/>
  <c r="F235" i="10"/>
  <c r="F236" i="10"/>
  <c r="F237" i="10"/>
  <c r="F238" i="10"/>
  <c r="F239" i="10"/>
  <c r="F247" i="10"/>
  <c r="F248" i="10"/>
  <c r="F249" i="10"/>
  <c r="F250" i="10"/>
  <c r="F251" i="10"/>
  <c r="F253" i="10"/>
  <c r="F254" i="10"/>
  <c r="F255" i="10"/>
  <c r="F256" i="10"/>
  <c r="F257" i="10"/>
  <c r="F271" i="10"/>
  <c r="F272" i="10"/>
  <c r="F273" i="10"/>
  <c r="F274" i="10"/>
  <c r="F275" i="10"/>
  <c r="H13" i="10"/>
  <c r="H7" i="10" s="1"/>
  <c r="I13" i="10"/>
  <c r="I7" i="10" s="1"/>
  <c r="J13" i="10"/>
  <c r="J7" i="10" s="1"/>
  <c r="K13" i="10"/>
  <c r="K7" i="10" s="1"/>
  <c r="H14" i="10"/>
  <c r="H8" i="10" s="1"/>
  <c r="I14" i="10"/>
  <c r="I8" i="10" s="1"/>
  <c r="J14" i="10"/>
  <c r="J8" i="10" s="1"/>
  <c r="K14" i="10"/>
  <c r="K8" i="10" s="1"/>
  <c r="I15" i="10"/>
  <c r="I9" i="10" s="1"/>
  <c r="J15" i="10"/>
  <c r="J9" i="10" s="1"/>
  <c r="K15" i="10"/>
  <c r="K9" i="10" s="1"/>
  <c r="H17" i="10"/>
  <c r="H11" i="10" s="1"/>
  <c r="I17" i="10"/>
  <c r="J17" i="10"/>
  <c r="J11" i="10" s="1"/>
  <c r="K17" i="10"/>
  <c r="K11" i="10" s="1"/>
  <c r="G13" i="10"/>
  <c r="G14" i="10"/>
  <c r="G15" i="10"/>
  <c r="G9" i="10" s="1"/>
  <c r="G17" i="10"/>
  <c r="G11" i="10" s="1"/>
  <c r="J30" i="10"/>
  <c r="K30" i="10"/>
  <c r="G30" i="10"/>
  <c r="H36" i="10"/>
  <c r="I36" i="10"/>
  <c r="J36" i="10"/>
  <c r="K36" i="10"/>
  <c r="G36" i="10"/>
  <c r="H42" i="10"/>
  <c r="I42" i="10"/>
  <c r="J42" i="10"/>
  <c r="K42" i="10"/>
  <c r="G42" i="10"/>
  <c r="H55" i="10"/>
  <c r="I55" i="10"/>
  <c r="J55" i="10"/>
  <c r="K55" i="10"/>
  <c r="H56" i="10"/>
  <c r="J56" i="10"/>
  <c r="K56" i="10"/>
  <c r="H57" i="10"/>
  <c r="I57" i="10"/>
  <c r="J57" i="10"/>
  <c r="K57" i="10"/>
  <c r="H59" i="10"/>
  <c r="I59" i="10"/>
  <c r="J59" i="10"/>
  <c r="K59" i="10"/>
  <c r="G55" i="10"/>
  <c r="G56" i="10"/>
  <c r="G57" i="10"/>
  <c r="G59" i="10"/>
  <c r="J66" i="10"/>
  <c r="K66" i="10"/>
  <c r="G66" i="10"/>
  <c r="I72" i="10"/>
  <c r="J72" i="10"/>
  <c r="K72" i="10"/>
  <c r="H78" i="10"/>
  <c r="I78" i="10"/>
  <c r="J78" i="10"/>
  <c r="K78" i="10"/>
  <c r="G78" i="10"/>
  <c r="H84" i="10"/>
  <c r="I84" i="10"/>
  <c r="J84" i="10"/>
  <c r="K84" i="10"/>
  <c r="H97" i="10"/>
  <c r="I97" i="10"/>
  <c r="J97" i="10"/>
  <c r="K97" i="10"/>
  <c r="H98" i="10"/>
  <c r="I98" i="10"/>
  <c r="J98" i="10"/>
  <c r="K98" i="10"/>
  <c r="H99" i="10"/>
  <c r="I99" i="10"/>
  <c r="J99" i="10"/>
  <c r="K99" i="10"/>
  <c r="H101" i="10"/>
  <c r="I101" i="10"/>
  <c r="J101" i="10"/>
  <c r="K101" i="10"/>
  <c r="G97" i="10"/>
  <c r="G98" i="10"/>
  <c r="G99" i="10"/>
  <c r="G101" i="10"/>
  <c r="H102" i="10"/>
  <c r="I102" i="10"/>
  <c r="J102" i="10"/>
  <c r="K102" i="10"/>
  <c r="G102" i="10"/>
  <c r="I108" i="10"/>
  <c r="J108" i="10"/>
  <c r="K108" i="10"/>
  <c r="G114" i="10"/>
  <c r="H120" i="10"/>
  <c r="I120" i="10"/>
  <c r="J120" i="10"/>
  <c r="K120" i="10"/>
  <c r="G120" i="10"/>
  <c r="H139" i="10"/>
  <c r="I139" i="10"/>
  <c r="J139" i="10"/>
  <c r="K139" i="10"/>
  <c r="H140" i="10"/>
  <c r="I140" i="10"/>
  <c r="J140" i="10"/>
  <c r="K140" i="10"/>
  <c r="H141" i="10"/>
  <c r="I141" i="10"/>
  <c r="J141" i="10"/>
  <c r="K141" i="10"/>
  <c r="H143" i="10"/>
  <c r="I143" i="10"/>
  <c r="J143" i="10"/>
  <c r="K143" i="10"/>
  <c r="G139" i="10"/>
  <c r="G140" i="10"/>
  <c r="G141" i="10"/>
  <c r="G143" i="10"/>
  <c r="K150" i="10"/>
  <c r="H157" i="10"/>
  <c r="I157" i="10"/>
  <c r="J157" i="10"/>
  <c r="K157" i="10"/>
  <c r="H158" i="10"/>
  <c r="I158" i="10"/>
  <c r="J158" i="10"/>
  <c r="K158" i="10"/>
  <c r="H159" i="10"/>
  <c r="I159" i="10"/>
  <c r="J159" i="10"/>
  <c r="K159" i="10"/>
  <c r="H160" i="10"/>
  <c r="I160" i="10"/>
  <c r="J160" i="10"/>
  <c r="K160" i="10"/>
  <c r="H161" i="10"/>
  <c r="I161" i="10"/>
  <c r="J161" i="10"/>
  <c r="K161" i="10"/>
  <c r="G157" i="10"/>
  <c r="G158" i="10"/>
  <c r="G159" i="10"/>
  <c r="G160" i="10"/>
  <c r="G161" i="10"/>
  <c r="H162" i="10"/>
  <c r="H156" i="10" s="1"/>
  <c r="I162" i="10"/>
  <c r="I156" i="10" s="1"/>
  <c r="J162" i="10"/>
  <c r="J156" i="10" s="1"/>
  <c r="K162" i="10"/>
  <c r="K156" i="10" s="1"/>
  <c r="G162" i="10"/>
  <c r="F162" i="10" s="1"/>
  <c r="H169" i="10"/>
  <c r="I169" i="10"/>
  <c r="J169" i="10"/>
  <c r="K169" i="10"/>
  <c r="H170" i="10"/>
  <c r="I170" i="10"/>
  <c r="J170" i="10"/>
  <c r="K170" i="10"/>
  <c r="H171" i="10"/>
  <c r="I171" i="10"/>
  <c r="J171" i="10"/>
  <c r="K171" i="10"/>
  <c r="H172" i="10"/>
  <c r="I172" i="10"/>
  <c r="J172" i="10"/>
  <c r="K172" i="10"/>
  <c r="H173" i="10"/>
  <c r="I173" i="10"/>
  <c r="J173" i="10"/>
  <c r="K173" i="10"/>
  <c r="G170" i="10"/>
  <c r="G171" i="10"/>
  <c r="G172" i="10"/>
  <c r="G173" i="10"/>
  <c r="H174" i="10"/>
  <c r="I174" i="10"/>
  <c r="J174" i="10"/>
  <c r="K174" i="10"/>
  <c r="H180" i="10"/>
  <c r="I180" i="10"/>
  <c r="I168" i="10" s="1"/>
  <c r="J180" i="10"/>
  <c r="K180" i="10"/>
  <c r="G180" i="10"/>
  <c r="G186" i="10"/>
  <c r="G223" i="10"/>
  <c r="H199" i="10"/>
  <c r="I199" i="10"/>
  <c r="J199" i="10"/>
  <c r="K199" i="10"/>
  <c r="H200" i="10"/>
  <c r="I200" i="10"/>
  <c r="J200" i="10"/>
  <c r="K200" i="10"/>
  <c r="H201" i="10"/>
  <c r="I201" i="10"/>
  <c r="J201" i="10"/>
  <c r="K201" i="10"/>
  <c r="H202" i="10"/>
  <c r="I202" i="10"/>
  <c r="J202" i="10"/>
  <c r="K202" i="10"/>
  <c r="H203" i="10"/>
  <c r="I203" i="10"/>
  <c r="J203" i="10"/>
  <c r="K203" i="10"/>
  <c r="G199" i="10"/>
  <c r="G200" i="10"/>
  <c r="G201" i="10"/>
  <c r="G202" i="10"/>
  <c r="G203" i="10"/>
  <c r="H204" i="10"/>
  <c r="I204" i="10"/>
  <c r="J204" i="10"/>
  <c r="K204" i="10"/>
  <c r="G204" i="10"/>
  <c r="H210" i="10"/>
  <c r="I210" i="10"/>
  <c r="J210" i="10"/>
  <c r="K210" i="10"/>
  <c r="G210" i="10"/>
  <c r="H216" i="10"/>
  <c r="I216" i="10"/>
  <c r="J216" i="10"/>
  <c r="K216" i="10"/>
  <c r="G216" i="10"/>
  <c r="H222" i="10"/>
  <c r="H223" i="10"/>
  <c r="I223" i="10"/>
  <c r="J223" i="10"/>
  <c r="K223" i="10"/>
  <c r="H224" i="10"/>
  <c r="I224" i="10"/>
  <c r="J224" i="10"/>
  <c r="K224" i="10"/>
  <c r="H225" i="10"/>
  <c r="I225" i="10"/>
  <c r="J225" i="10"/>
  <c r="K225" i="10"/>
  <c r="H226" i="10"/>
  <c r="I226" i="10"/>
  <c r="J226" i="10"/>
  <c r="K226" i="10"/>
  <c r="H227" i="10"/>
  <c r="I227" i="10"/>
  <c r="J227" i="10"/>
  <c r="K227" i="10"/>
  <c r="G226" i="10"/>
  <c r="G224" i="10"/>
  <c r="G225" i="10"/>
  <c r="G227" i="10"/>
  <c r="G197" i="10" s="1"/>
  <c r="H228" i="10"/>
  <c r="I228" i="10"/>
  <c r="J228" i="10"/>
  <c r="K228" i="10"/>
  <c r="G228" i="10"/>
  <c r="H234" i="10"/>
  <c r="I234" i="10"/>
  <c r="J234" i="10"/>
  <c r="K234" i="10"/>
  <c r="G234" i="10"/>
  <c r="I242" i="10"/>
  <c r="G270" i="10"/>
  <c r="H252" i="10"/>
  <c r="I252" i="10"/>
  <c r="J252" i="10"/>
  <c r="K252" i="10"/>
  <c r="H246" i="10"/>
  <c r="I246" i="10"/>
  <c r="J246" i="10"/>
  <c r="K246" i="10"/>
  <c r="K240" i="10" s="1"/>
  <c r="H240" i="10"/>
  <c r="I240" i="10"/>
  <c r="H241" i="10"/>
  <c r="I241" i="10"/>
  <c r="J241" i="10"/>
  <c r="K241" i="10"/>
  <c r="H242" i="10"/>
  <c r="J242" i="10"/>
  <c r="K242" i="10"/>
  <c r="H243" i="10"/>
  <c r="I243" i="10"/>
  <c r="J243" i="10"/>
  <c r="K243" i="10"/>
  <c r="H244" i="10"/>
  <c r="I244" i="10"/>
  <c r="J244" i="10"/>
  <c r="K244" i="10"/>
  <c r="H245" i="10"/>
  <c r="I245" i="10"/>
  <c r="J245" i="10"/>
  <c r="K245" i="10"/>
  <c r="G241" i="10"/>
  <c r="G242" i="10"/>
  <c r="G243" i="10"/>
  <c r="G244" i="10"/>
  <c r="G245" i="10"/>
  <c r="G246" i="10"/>
  <c r="G252" i="10"/>
  <c r="H259" i="10"/>
  <c r="J260" i="10"/>
  <c r="H261" i="10"/>
  <c r="J262" i="10"/>
  <c r="H263" i="10"/>
  <c r="G261" i="10"/>
  <c r="G263" i="10"/>
  <c r="H265" i="10"/>
  <c r="I265" i="10"/>
  <c r="I259" i="10" s="1"/>
  <c r="J265" i="10"/>
  <c r="J259" i="10" s="1"/>
  <c r="K265" i="10"/>
  <c r="K259" i="10" s="1"/>
  <c r="H266" i="10"/>
  <c r="H260" i="10" s="1"/>
  <c r="I266" i="10"/>
  <c r="I260" i="10" s="1"/>
  <c r="J266" i="10"/>
  <c r="K266" i="10"/>
  <c r="K260" i="10" s="1"/>
  <c r="H267" i="10"/>
  <c r="I267" i="10"/>
  <c r="I261" i="10" s="1"/>
  <c r="J267" i="10"/>
  <c r="J261" i="10" s="1"/>
  <c r="K267" i="10"/>
  <c r="K261" i="10" s="1"/>
  <c r="H268" i="10"/>
  <c r="H262" i="10" s="1"/>
  <c r="I268" i="10"/>
  <c r="I262" i="10" s="1"/>
  <c r="J268" i="10"/>
  <c r="K268" i="10"/>
  <c r="K262" i="10" s="1"/>
  <c r="H269" i="10"/>
  <c r="I269" i="10"/>
  <c r="I263" i="10" s="1"/>
  <c r="J269" i="10"/>
  <c r="J263" i="10" s="1"/>
  <c r="K269" i="10"/>
  <c r="K263" i="10" s="1"/>
  <c r="G265" i="10"/>
  <c r="G266" i="10"/>
  <c r="F266" i="10" s="1"/>
  <c r="G267" i="10"/>
  <c r="G268" i="10"/>
  <c r="G262" i="10" s="1"/>
  <c r="G269" i="10"/>
  <c r="G264" i="10"/>
  <c r="G258" i="10" s="1"/>
  <c r="H270" i="10"/>
  <c r="H264" i="10" s="1"/>
  <c r="H258" i="10" s="1"/>
  <c r="I270" i="10"/>
  <c r="I264" i="10" s="1"/>
  <c r="I258" i="10" s="1"/>
  <c r="J270" i="10"/>
  <c r="J264" i="10" s="1"/>
  <c r="J258" i="10" s="1"/>
  <c r="K270" i="10"/>
  <c r="K264" i="10" s="1"/>
  <c r="K258" i="10" s="1"/>
  <c r="F269" i="10" l="1"/>
  <c r="F265" i="10"/>
  <c r="G259" i="10"/>
  <c r="F262" i="10"/>
  <c r="F171" i="10"/>
  <c r="F267" i="10"/>
  <c r="H168" i="10"/>
  <c r="F246" i="10"/>
  <c r="F258" i="10"/>
  <c r="F270" i="10"/>
  <c r="G260" i="10"/>
  <c r="I222" i="10"/>
  <c r="F216" i="10"/>
  <c r="H198" i="10"/>
  <c r="H192" i="10" s="1"/>
  <c r="F180" i="10"/>
  <c r="G156" i="10"/>
  <c r="F158" i="10"/>
  <c r="F161" i="10"/>
  <c r="F157" i="10"/>
  <c r="F102" i="10"/>
  <c r="F78" i="10"/>
  <c r="F263" i="10"/>
  <c r="F260" i="10"/>
  <c r="F244" i="10"/>
  <c r="F228" i="10"/>
  <c r="I196" i="10"/>
  <c r="F210" i="10"/>
  <c r="F204" i="10"/>
  <c r="F160" i="10"/>
  <c r="F159" i="10"/>
  <c r="F140" i="10"/>
  <c r="F120" i="10"/>
  <c r="F42" i="10"/>
  <c r="F268" i="10"/>
  <c r="F264" i="10"/>
  <c r="F259" i="10"/>
  <c r="F261" i="10"/>
  <c r="F252" i="10"/>
  <c r="F234" i="10"/>
  <c r="G222" i="10"/>
  <c r="F226" i="10"/>
  <c r="F225" i="10"/>
  <c r="F36" i="10"/>
  <c r="F14" i="10"/>
  <c r="F17" i="10"/>
  <c r="F13" i="10"/>
  <c r="G8" i="10"/>
  <c r="I11" i="10"/>
  <c r="G7" i="10"/>
  <c r="F7" i="10" s="1"/>
  <c r="G50" i="10"/>
  <c r="I49" i="10"/>
  <c r="F59" i="10"/>
  <c r="I53" i="10"/>
  <c r="I51" i="10"/>
  <c r="F55" i="10"/>
  <c r="G49" i="10"/>
  <c r="H53" i="10"/>
  <c r="H51" i="10"/>
  <c r="H49" i="10"/>
  <c r="K53" i="10"/>
  <c r="K51" i="10"/>
  <c r="K50" i="10"/>
  <c r="K49" i="10"/>
  <c r="F57" i="10"/>
  <c r="G51" i="10"/>
  <c r="J53" i="10"/>
  <c r="J51" i="10"/>
  <c r="J50" i="10"/>
  <c r="J49" i="10"/>
  <c r="F101" i="10"/>
  <c r="F98" i="10"/>
  <c r="G53" i="10"/>
  <c r="G281" i="10" s="1"/>
  <c r="H50" i="10"/>
  <c r="F97" i="10"/>
  <c r="F99" i="10"/>
  <c r="F202" i="10"/>
  <c r="K198" i="10"/>
  <c r="K192" i="10" s="1"/>
  <c r="H197" i="10"/>
  <c r="H196" i="10"/>
  <c r="J198" i="10"/>
  <c r="K197" i="10"/>
  <c r="K196" i="10"/>
  <c r="K195" i="10"/>
  <c r="K194" i="10"/>
  <c r="F201" i="10"/>
  <c r="J197" i="10"/>
  <c r="J196" i="10"/>
  <c r="J195" i="10"/>
  <c r="J194" i="10"/>
  <c r="J278" i="10" s="1"/>
  <c r="F200" i="10"/>
  <c r="I198" i="10"/>
  <c r="F203" i="10"/>
  <c r="F199" i="10"/>
  <c r="G198" i="10"/>
  <c r="J193" i="10"/>
  <c r="K222" i="10"/>
  <c r="F224" i="10"/>
  <c r="F227" i="10"/>
  <c r="F223" i="10"/>
  <c r="I197" i="10"/>
  <c r="H195" i="10"/>
  <c r="I195" i="10"/>
  <c r="H194" i="10"/>
  <c r="H193" i="10"/>
  <c r="I194" i="10"/>
  <c r="K193" i="10"/>
  <c r="J222" i="10"/>
  <c r="F222" i="10" s="1"/>
  <c r="I193" i="10"/>
  <c r="F243" i="10"/>
  <c r="F242" i="10"/>
  <c r="J240" i="10"/>
  <c r="G194" i="10"/>
  <c r="F245" i="10"/>
  <c r="F241" i="10"/>
  <c r="G193" i="10"/>
  <c r="G196" i="10"/>
  <c r="G240" i="10"/>
  <c r="G195" i="10"/>
  <c r="J168" i="10"/>
  <c r="F173" i="10"/>
  <c r="K168" i="10"/>
  <c r="F170" i="10"/>
  <c r="F172" i="10"/>
  <c r="F156" i="10"/>
  <c r="F141" i="10"/>
  <c r="F143" i="10"/>
  <c r="F139" i="10"/>
  <c r="K281" i="10"/>
  <c r="F11" i="10"/>
  <c r="F8" i="10"/>
  <c r="I148" i="10"/>
  <c r="I90" i="10"/>
  <c r="F51" i="10" l="1"/>
  <c r="I281" i="10"/>
  <c r="J277" i="10"/>
  <c r="H277" i="10"/>
  <c r="F196" i="10"/>
  <c r="I144" i="10"/>
  <c r="I277" i="10"/>
  <c r="F197" i="10"/>
  <c r="I192" i="10"/>
  <c r="K279" i="10"/>
  <c r="J281" i="10"/>
  <c r="H281" i="10"/>
  <c r="F281" i="10" s="1"/>
  <c r="F53" i="10"/>
  <c r="G278" i="10"/>
  <c r="K277" i="10"/>
  <c r="F49" i="10"/>
  <c r="K278" i="10"/>
  <c r="H278" i="10"/>
  <c r="J192" i="10"/>
  <c r="F195" i="10"/>
  <c r="F198" i="10"/>
  <c r="F193" i="10"/>
  <c r="F194" i="10"/>
  <c r="F240" i="10"/>
  <c r="G192" i="10"/>
  <c r="G279" i="10"/>
  <c r="J186" i="10"/>
  <c r="I186" i="10"/>
  <c r="I279" i="10" l="1"/>
  <c r="J279" i="10"/>
  <c r="K186" i="10"/>
  <c r="F192" i="10"/>
  <c r="I18" i="10" l="1"/>
  <c r="I64" i="10"/>
  <c r="K94" i="10"/>
  <c r="K90" i="10" s="1"/>
  <c r="J94" i="10"/>
  <c r="J90" i="10" s="1"/>
  <c r="K64" i="10"/>
  <c r="J64" i="10"/>
  <c r="J58" i="10" l="1"/>
  <c r="J60" i="10"/>
  <c r="J54" i="10" s="1"/>
  <c r="I60" i="10"/>
  <c r="K58" i="10"/>
  <c r="K60" i="10"/>
  <c r="K54" i="10" s="1"/>
  <c r="H70" i="10"/>
  <c r="H66" i="10" l="1"/>
  <c r="H64" i="10" l="1"/>
  <c r="H60" i="10" l="1"/>
  <c r="H76" i="10"/>
  <c r="H72" i="10" s="1"/>
  <c r="H54" i="10" l="1"/>
  <c r="H58" i="10"/>
  <c r="I70" i="10"/>
  <c r="I58" i="10" l="1"/>
  <c r="F70" i="10"/>
  <c r="H118" i="10"/>
  <c r="H112" i="10"/>
  <c r="I136" i="10"/>
  <c r="I132" i="10" s="1"/>
  <c r="H94" i="10"/>
  <c r="H90" i="10" s="1"/>
  <c r="I68" i="10"/>
  <c r="H189" i="10"/>
  <c r="H148" i="10"/>
  <c r="H136" i="10"/>
  <c r="H132" i="10" s="1"/>
  <c r="H130" i="10"/>
  <c r="H126" i="10" s="1"/>
  <c r="H34" i="10"/>
  <c r="H27" i="10"/>
  <c r="H28" i="10"/>
  <c r="H22" i="10"/>
  <c r="H190" i="10"/>
  <c r="F190" i="10" s="1"/>
  <c r="H154" i="10"/>
  <c r="H150" i="10" s="1"/>
  <c r="J154" i="10"/>
  <c r="J150" i="10" s="1"/>
  <c r="I154" i="10"/>
  <c r="K148" i="10"/>
  <c r="J148" i="10"/>
  <c r="K136" i="10"/>
  <c r="K132" i="10" s="1"/>
  <c r="J136" i="10"/>
  <c r="J132" i="10" s="1"/>
  <c r="K130" i="10"/>
  <c r="K126" i="10" s="1"/>
  <c r="J130" i="10"/>
  <c r="J126" i="10" s="1"/>
  <c r="I126" i="10"/>
  <c r="K118" i="10"/>
  <c r="J118" i="10"/>
  <c r="I118" i="10"/>
  <c r="I34" i="10"/>
  <c r="I30" i="10" s="1"/>
  <c r="J28" i="10"/>
  <c r="J24" i="10" s="1"/>
  <c r="K28" i="10"/>
  <c r="K24" i="10" s="1"/>
  <c r="I28" i="10"/>
  <c r="K22" i="10"/>
  <c r="J22" i="10"/>
  <c r="G130" i="10"/>
  <c r="G94" i="10"/>
  <c r="G88" i="10"/>
  <c r="G76" i="10"/>
  <c r="G28" i="10"/>
  <c r="G175" i="10"/>
  <c r="G22" i="10"/>
  <c r="G64" i="10"/>
  <c r="G154" i="10"/>
  <c r="G148" i="10"/>
  <c r="G136" i="10"/>
  <c r="G112" i="10"/>
  <c r="F154" i="10" l="1"/>
  <c r="G150" i="10"/>
  <c r="F130" i="10"/>
  <c r="G126" i="10"/>
  <c r="F126" i="10" s="1"/>
  <c r="I24" i="10"/>
  <c r="I16" i="10"/>
  <c r="I10" i="10" s="1"/>
  <c r="I114" i="10"/>
  <c r="I96" i="10" s="1"/>
  <c r="I100" i="10"/>
  <c r="I52" i="10" s="1"/>
  <c r="J144" i="10"/>
  <c r="J138" i="10" s="1"/>
  <c r="J142" i="10"/>
  <c r="H18" i="10"/>
  <c r="H16" i="10"/>
  <c r="H10" i="10" s="1"/>
  <c r="G100" i="10"/>
  <c r="G108" i="10"/>
  <c r="F112" i="10"/>
  <c r="G58" i="10"/>
  <c r="G60" i="10"/>
  <c r="F64" i="10"/>
  <c r="F76" i="10"/>
  <c r="G72" i="10"/>
  <c r="F72" i="10" s="1"/>
  <c r="J114" i="10"/>
  <c r="J96" i="10" s="1"/>
  <c r="J48" i="10" s="1"/>
  <c r="J100" i="10"/>
  <c r="J52" i="10" s="1"/>
  <c r="K144" i="10"/>
  <c r="K138" i="10" s="1"/>
  <c r="K142" i="10"/>
  <c r="I66" i="10"/>
  <c r="F68" i="10"/>
  <c r="I56" i="10"/>
  <c r="H100" i="10"/>
  <c r="H52" i="10" s="1"/>
  <c r="H280" i="10" s="1"/>
  <c r="H108" i="10"/>
  <c r="F136" i="10"/>
  <c r="G132" i="10"/>
  <c r="F132" i="10" s="1"/>
  <c r="G18" i="10"/>
  <c r="F22" i="10"/>
  <c r="G16" i="10"/>
  <c r="G84" i="10"/>
  <c r="F84" i="10" s="1"/>
  <c r="F88" i="10"/>
  <c r="J18" i="10"/>
  <c r="J12" i="10" s="1"/>
  <c r="J6" i="10" s="1"/>
  <c r="J16" i="10"/>
  <c r="J10" i="10" s="1"/>
  <c r="K100" i="10"/>
  <c r="K52" i="10" s="1"/>
  <c r="K114" i="10"/>
  <c r="K96" i="10" s="1"/>
  <c r="K48" i="10" s="1"/>
  <c r="I150" i="10"/>
  <c r="I138" i="10" s="1"/>
  <c r="I142" i="10"/>
  <c r="H15" i="10"/>
  <c r="F27" i="10"/>
  <c r="H24" i="10"/>
  <c r="H142" i="10"/>
  <c r="H144" i="10"/>
  <c r="H138" i="10" s="1"/>
  <c r="H114" i="10"/>
  <c r="F114" i="10" s="1"/>
  <c r="F118" i="10"/>
  <c r="G144" i="10"/>
  <c r="F148" i="10"/>
  <c r="G142" i="10"/>
  <c r="F175" i="10"/>
  <c r="G169" i="10"/>
  <c r="G174" i="10"/>
  <c r="F94" i="10"/>
  <c r="G90" i="10"/>
  <c r="F90" i="10" s="1"/>
  <c r="K18" i="10"/>
  <c r="K12" i="10" s="1"/>
  <c r="K6" i="10" s="1"/>
  <c r="K16" i="10"/>
  <c r="K10" i="10" s="1"/>
  <c r="F30" i="10"/>
  <c r="F34" i="10"/>
  <c r="H30" i="10"/>
  <c r="F189" i="10"/>
  <c r="H186" i="10"/>
  <c r="F28" i="10"/>
  <c r="G24" i="10"/>
  <c r="F150" i="10" l="1"/>
  <c r="J276" i="10"/>
  <c r="G168" i="10"/>
  <c r="F174" i="10"/>
  <c r="F15" i="10"/>
  <c r="H9" i="10"/>
  <c r="G12" i="10"/>
  <c r="F18" i="10"/>
  <c r="H96" i="10"/>
  <c r="H48" i="10" s="1"/>
  <c r="I54" i="10"/>
  <c r="I48" i="10" s="1"/>
  <c r="F66" i="10"/>
  <c r="F169" i="10"/>
  <c r="G277" i="10"/>
  <c r="F277" i="10" s="1"/>
  <c r="F144" i="10"/>
  <c r="G138" i="10"/>
  <c r="F138" i="10" s="1"/>
  <c r="F142" i="10"/>
  <c r="I280" i="10"/>
  <c r="K280" i="10"/>
  <c r="F58" i="10"/>
  <c r="G52" i="10"/>
  <c r="F186" i="10"/>
  <c r="G10" i="10"/>
  <c r="F10" i="10" s="1"/>
  <c r="F16" i="10"/>
  <c r="I50" i="10"/>
  <c r="F56" i="10"/>
  <c r="K276" i="10"/>
  <c r="H12" i="10"/>
  <c r="H6" i="10" s="1"/>
  <c r="H276" i="10" s="1"/>
  <c r="G96" i="10"/>
  <c r="F96" i="10" s="1"/>
  <c r="F108" i="10"/>
  <c r="J280" i="10"/>
  <c r="F60" i="10"/>
  <c r="G54" i="10"/>
  <c r="F100" i="10"/>
  <c r="F24" i="10"/>
  <c r="I12" i="10"/>
  <c r="I6" i="10" s="1"/>
  <c r="I276" i="10" l="1"/>
  <c r="G48" i="10"/>
  <c r="F48" i="10" s="1"/>
  <c r="F54" i="10"/>
  <c r="I278" i="10"/>
  <c r="F278" i="10" s="1"/>
  <c r="F50" i="10"/>
  <c r="F9" i="10"/>
  <c r="H279" i="10"/>
  <c r="F279" i="10" s="1"/>
  <c r="G280" i="10"/>
  <c r="F280" i="10" s="1"/>
  <c r="F52" i="10"/>
  <c r="G6" i="10"/>
  <c r="F6" i="10" s="1"/>
  <c r="F12" i="10"/>
  <c r="F168" i="10"/>
  <c r="G276" i="10" l="1"/>
  <c r="F276" i="10"/>
</calcChain>
</file>

<file path=xl/sharedStrings.xml><?xml version="1.0" encoding="utf-8"?>
<sst xmlns="http://schemas.openxmlformats.org/spreadsheetml/2006/main" count="456" uniqueCount="124">
  <si>
    <t>Срок  исполнения мероприятия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</si>
  <si>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</si>
  <si>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</si>
  <si>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</si>
  <si>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</si>
  <si>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</si>
  <si>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</si>
  <si>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</si>
  <si>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</si>
  <si>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Организация проведения работ по содержанию городских кладбищ</t>
  </si>
  <si>
    <t>Расходы на обеспечение деятельности  МБУ"Порядок"</t>
  </si>
  <si>
    <t>Расходы на обеспечение деятельности  МБУ"УГХ"</t>
  </si>
  <si>
    <t>ДГХА г. Евпатории РК</t>
  </si>
  <si>
    <t>4.2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</si>
  <si>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</si>
  <si>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</si>
  <si>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4</t>
  </si>
  <si>
    <t>3</t>
  </si>
  <si>
    <t>6</t>
  </si>
  <si>
    <t xml:space="preserve"> 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</t>
  </si>
  <si>
    <t>2.1</t>
  </si>
  <si>
    <t>2.1.1</t>
  </si>
  <si>
    <t>Противоэпидемиологические мероприятия</t>
  </si>
  <si>
    <t>2.1.2</t>
  </si>
  <si>
    <t>2.1.4</t>
  </si>
  <si>
    <t>Ликвидация несанкционированных свалок на  территории городского округа</t>
  </si>
  <si>
    <t>2.3</t>
  </si>
  <si>
    <t xml:space="preserve"> Проведение текущего и капитального ремонта муниципального жилого фонда</t>
  </si>
  <si>
    <t>2.3.3</t>
  </si>
  <si>
    <t xml:space="preserve"> Услуга по сбору средств за наем помещений муниципального жилого фонда</t>
  </si>
  <si>
    <t>2.4</t>
  </si>
  <si>
    <t>Содержание и развитие сети наружного освещения муниципального образования</t>
  </si>
  <si>
    <t>4.1</t>
  </si>
  <si>
    <t>Расходы на обеспечение деятельности  муниципальных бюджетных учреждений</t>
  </si>
  <si>
    <t>Создание экологически безопасных и комфортных условий городской среды.</t>
  </si>
  <si>
    <t>Повышение безопасности эксплуатации многоквартирного жилищного фонда.</t>
  </si>
  <si>
    <t>5</t>
  </si>
  <si>
    <t>ДГХА г. Евпатории РК, МБУ "Порядок"</t>
  </si>
  <si>
    <t xml:space="preserve">Проведение капитального ремонта общежитий, а также жилых зданий, жилых домов, многоквартирных домов, использовавшихся до 21 марта 2014 года в качестве общежитий, на территории Республики Крым, в том числе софинансирование за счет средств муниципального бюджета </t>
  </si>
  <si>
    <t>Финансовое и материально-техническое обеспечение деятельности департамента городского хозяйства администрации города Евпатории Республики Крым</t>
  </si>
  <si>
    <t xml:space="preserve">Обеспечение жильем отдельных категорий граждан Российской Федерации, проживающих на территории Республики Крым </t>
  </si>
  <si>
    <t xml:space="preserve"> Отлов и содержание животных без владельцев</t>
  </si>
  <si>
    <t>Проведение энергоаудита муниципальных объектов</t>
  </si>
  <si>
    <t>МУП «ЭКОГРАД»; МБУ «Порядок»; МУП «МО Комбинат благоустройства»; МУП «Трамвайное управление им. Пятецкого»</t>
  </si>
  <si>
    <t>Энергетическое обследование жилых домов</t>
  </si>
  <si>
    <t>МУП УК «Уют»; МУП  «МИР»</t>
  </si>
  <si>
    <t>Установка домовых приборов учета</t>
  </si>
  <si>
    <t>Работы по повышению  энергетической эффективности объектов жилого фонда</t>
  </si>
  <si>
    <t>Работы по повышению  энергетической эффективности муниципального электротранспорта</t>
  </si>
  <si>
    <t>МУП «Трамвайное управление</t>
  </si>
  <si>
    <t xml:space="preserve">Итого по программе </t>
  </si>
  <si>
    <t>Совершенствование системы учёта потребляемых энергетических ресурсов и внедрение энергоэффективных устройств</t>
  </si>
  <si>
    <t xml:space="preserve">Подпрограмма «Энергосбережение и повышение
 энергетической эффективности 
муниципального образования городской
округ Евпатория Республики Крым» </t>
  </si>
  <si>
    <t>1.1</t>
  </si>
  <si>
    <t>1.2</t>
  </si>
  <si>
    <t>1.1.1</t>
  </si>
  <si>
    <t>2.2</t>
  </si>
  <si>
    <t>Ресурсное обеспечение и прогнозная оценка расходов на реализацию муниципальной программы по источникам финансирования</t>
  </si>
  <si>
    <t>Улучшение технического состояния автомобильных дорог общего пользования местного значения.</t>
  </si>
  <si>
    <t>1.1.2</t>
  </si>
  <si>
    <t>Организация благоустройства городского округа</t>
  </si>
  <si>
    <t>2.3.1</t>
  </si>
  <si>
    <t>2.3.2</t>
  </si>
  <si>
    <t>муниципальный бюджет</t>
  </si>
  <si>
    <t>2.1.3</t>
  </si>
  <si>
    <t>Создание условий для развития городского хозяйства муниципального образования на основе развития дорожно-транспортной системы</t>
  </si>
  <si>
    <t>1</t>
  </si>
  <si>
    <t>2</t>
  </si>
  <si>
    <t>Обеспечение высокого уровня экологического и санитарного состояния города, организация благоустройства и развитие жилищного хозяйства городского округа</t>
  </si>
  <si>
    <t>Создание сбалансированной модели отношений между потребителями и производителями жилищно-коммунальных услуг</t>
  </si>
  <si>
    <t>Внедрение энергосберегающих технологий и расширение сферы применения альтернативных источников энергии</t>
  </si>
  <si>
    <t>Повышение транспортной мобильности населения и доступности транспортных услуг, в том числе для социально защищаемых групп.</t>
  </si>
  <si>
    <t xml:space="preserve">Развитие общественного контроля в сфере жилищно-коммунального хозяйства </t>
  </si>
  <si>
    <t>ДГХА г. Евпатории РК,МУП УК «Уют», МУП  «МИР»,МУП «Трамвайное управление.</t>
  </si>
  <si>
    <t>ДГХА г. Евпатории РК,МУП «ЭКОГРАД»; МБУ «Порядок»; МУП «МО Комбинат благоустройства»; МУП «Трамвайное управление им. Пятецкого».</t>
  </si>
  <si>
    <t>- бюджеты субъектов РФ</t>
  </si>
  <si>
    <t>-бюджеты субъектов РФ</t>
  </si>
  <si>
    <t>6.1</t>
  </si>
  <si>
    <t xml:space="preserve">Обеспечение жильем отдельных категорий граждан ,установленных Федеральным законом от 12 января 1995 года №5-ФЗ "О ветеранах" </t>
  </si>
  <si>
    <t>1.3</t>
  </si>
  <si>
    <t>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за счет средств дорожного фонда</t>
  </si>
  <si>
    <t>2021-2022</t>
  </si>
  <si>
    <t>9</t>
  </si>
  <si>
    <t>9.1</t>
  </si>
  <si>
    <t>9.1.1</t>
  </si>
  <si>
    <t>Предоставление субсидий   муниципальному унитарному предприятию "Трамвайное управление им. И.А. Пятецкого" городского округа Евпатория Республики Крым</t>
  </si>
  <si>
    <t>Строительство, реконструкция, капитальный ремонт улично-дорожной сети и автомобильных дорог за счет средств резервного фонда Президента Российской Федерации</t>
  </si>
  <si>
    <t>ОГС администрации г. Евпатории РК</t>
  </si>
  <si>
    <t>1.4.</t>
  </si>
  <si>
    <t>Подпрограмма 2 «Противопожарная защита жилых домов повышенной этажности городского округа Евпатория Республики Крым».</t>
  </si>
  <si>
    <t>Комплектация пожарных кранов пожарными рукавами и стволами, ремонт насосов повысителей давления, электрооборудования;</t>
  </si>
  <si>
    <t>ДГХА г. Евпатории РК,  МБУ "Порядок"</t>
  </si>
  <si>
    <t>5.1</t>
  </si>
  <si>
    <t>8</t>
  </si>
  <si>
    <t>8.1</t>
  </si>
  <si>
    <t>8.1.1</t>
  </si>
  <si>
    <t>8.1.2</t>
  </si>
  <si>
    <t>8.1.3</t>
  </si>
  <si>
    <t>8.2</t>
  </si>
  <si>
    <t>8.2.1</t>
  </si>
  <si>
    <t>8.2.2</t>
  </si>
  <si>
    <t>ДГХА г. Евпатории РК МУП УК «Уют»; ООО «УК «Престиж»; ООО «Единое домоуправление»; ООО «УК «Черноморец-Юг»;</t>
  </si>
  <si>
    <t>6.2</t>
  </si>
  <si>
    <t>Строительство и реконструкция сетей инженерного обеспечения мкрн. Исмаил-Бей, Спутник-1, Яшлык</t>
  </si>
  <si>
    <t>ДГХА г. Евпатории РК, МБУ "Порядок", МБУ "УГХ"</t>
  </si>
  <si>
    <t>ДГХА г. Евпатории РК , МБУ "УГХ"</t>
  </si>
  <si>
    <t>ДГХА г. Евпатории РК, МУП «Трамвайное управление им. Пятецкого».</t>
  </si>
  <si>
    <t>Приобретение коммунальной (специализированной) техники</t>
  </si>
  <si>
    <t>2.1.5</t>
  </si>
  <si>
    <t>Приобретение транспортных средств в муниципальную собственность для обеспечения муниципальных нужд</t>
  </si>
  <si>
    <t>2021-2025</t>
  </si>
  <si>
    <t>8.3</t>
  </si>
  <si>
    <t>Повышение уровня обеспеченности населения услугами централизованного водоснабжения и водоотведения, тепло- и энергоснабжения</t>
  </si>
  <si>
    <t>8.3.1</t>
  </si>
  <si>
    <t>8.3.2</t>
  </si>
  <si>
    <t>Строительство уличных сетей водоотведения района «Лимановка» пгт. Заозерное, г. Евпатория</t>
  </si>
  <si>
    <t>2021-2023</t>
  </si>
  <si>
    <t xml:space="preserve"> Организация уборки территории городского округа</t>
  </si>
  <si>
    <t>2.3.4.</t>
  </si>
  <si>
    <t>Создание необходимых условий для повышения пожарной безопасности жилых домов повышенной этажности, сохранности жилищного фонда, безопасного проживания граждан, предупреждения пожаров, гибели и травмирования людей.</t>
  </si>
  <si>
    <t>2022-2023</t>
  </si>
  <si>
    <t>2021-2022, 2025</t>
  </si>
  <si>
    <t>2023, 2025</t>
  </si>
  <si>
    <t>"Приложение № 1
к постановлению администрации города Евпатории Республики Крым      от__________________№_____________
Приложение №3                                                                                                                                                                                     к муниципальной программе реформирования и развития жилищно-коммунального хозяйства городского округа Евпатория Республики Крым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</si>
</sst>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ck">
        <color auto="1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/>
      <diagonal/>
    </border>
    <border>
      <left style="hair">
        <color indexed="64"/>
      </left>
      <right style="thick">
        <color auto="1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auto="1"/>
      </right>
      <top style="thin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 style="medium">
        <color indexed="64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6" fillId="0" borderId="0" xfId="0" applyFont="1" applyFill="1" applyBorder="1" applyAlignment="1">
      <alignment wrapText="1"/>
    </xf>
    <xf numFmtId="0" fontId="5" fillId="0" borderId="0" xfId="0" applyFont="1" applyAlignment="1">
      <alignment vertical="top"/>
    </xf>
    <xf numFmtId="0" fontId="3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right" vertical="center" wrapText="1"/>
    </xf>
    <xf numFmtId="164" fontId="4" fillId="0" borderId="9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right" vertical="center" wrapText="1"/>
    </xf>
    <xf numFmtId="164" fontId="3" fillId="0" borderId="9" xfId="0" applyNumberFormat="1" applyFont="1" applyFill="1" applyBorder="1" applyAlignment="1">
      <alignment horizontal="right" vertical="center" wrapText="1"/>
    </xf>
    <xf numFmtId="164" fontId="3" fillId="0" borderId="5" xfId="0" applyNumberFormat="1" applyFont="1" applyFill="1" applyBorder="1" applyAlignment="1">
      <alignment horizontal="right" vertical="center" wrapText="1"/>
    </xf>
    <xf numFmtId="164" fontId="3" fillId="0" borderId="6" xfId="0" applyNumberFormat="1" applyFont="1" applyFill="1" applyBorder="1" applyAlignment="1">
      <alignment horizontal="right" vertical="center" wrapText="1"/>
    </xf>
    <xf numFmtId="164" fontId="9" fillId="0" borderId="8" xfId="0" applyNumberFormat="1" applyFont="1" applyFill="1" applyBorder="1" applyAlignment="1">
      <alignment horizontal="right" vertical="center" wrapText="1"/>
    </xf>
    <xf numFmtId="164" fontId="9" fillId="0" borderId="9" xfId="0" applyNumberFormat="1" applyFont="1" applyFill="1" applyBorder="1" applyAlignment="1">
      <alignment horizontal="right" vertical="center" wrapText="1"/>
    </xf>
    <xf numFmtId="164" fontId="9" fillId="0" borderId="5" xfId="0" applyNumberFormat="1" applyFont="1" applyFill="1" applyBorder="1" applyAlignment="1">
      <alignment horizontal="right" vertical="center" wrapText="1"/>
    </xf>
    <xf numFmtId="164" fontId="9" fillId="0" borderId="6" xfId="0" applyNumberFormat="1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right" vertical="center" wrapText="1"/>
    </xf>
    <xf numFmtId="164" fontId="4" fillId="0" borderId="14" xfId="0" applyNumberFormat="1" applyFont="1" applyFill="1" applyBorder="1" applyAlignment="1">
      <alignment horizontal="right" vertical="center" wrapText="1"/>
    </xf>
    <xf numFmtId="0" fontId="9" fillId="0" borderId="13" xfId="0" applyFont="1" applyFill="1" applyBorder="1" applyAlignment="1">
      <alignment horizontal="center" vertical="center" wrapText="1"/>
    </xf>
    <xf numFmtId="164" fontId="9" fillId="0" borderId="13" xfId="0" applyNumberFormat="1" applyFont="1" applyFill="1" applyBorder="1" applyAlignment="1">
      <alignment horizontal="right" vertical="center" wrapText="1"/>
    </xf>
    <xf numFmtId="164" fontId="9" fillId="0" borderId="14" xfId="0" applyNumberFormat="1" applyFont="1" applyFill="1" applyBorder="1" applyAlignment="1">
      <alignment horizontal="right" vertical="center" wrapText="1"/>
    </xf>
    <xf numFmtId="0" fontId="9" fillId="0" borderId="21" xfId="0" applyFont="1" applyFill="1" applyBorder="1" applyAlignment="1">
      <alignment horizontal="center" vertical="center" wrapText="1"/>
    </xf>
    <xf numFmtId="164" fontId="9" fillId="0" borderId="21" xfId="0" applyNumberFormat="1" applyFont="1" applyFill="1" applyBorder="1" applyAlignment="1">
      <alignment horizontal="right" vertical="center" wrapText="1"/>
    </xf>
    <xf numFmtId="164" fontId="9" fillId="0" borderId="19" xfId="0" applyNumberFormat="1" applyFont="1" applyFill="1" applyBorder="1" applyAlignment="1">
      <alignment horizontal="right" vertical="center" wrapText="1"/>
    </xf>
    <xf numFmtId="0" fontId="3" fillId="0" borderId="21" xfId="0" applyFont="1" applyFill="1" applyBorder="1" applyAlignment="1">
      <alignment horizontal="center" vertical="center" wrapText="1"/>
    </xf>
    <xf numFmtId="164" fontId="3" fillId="0" borderId="21" xfId="0" applyNumberFormat="1" applyFont="1" applyFill="1" applyBorder="1" applyAlignment="1">
      <alignment horizontal="right" vertical="center" wrapText="1"/>
    </xf>
    <xf numFmtId="164" fontId="3" fillId="0" borderId="19" xfId="0" applyNumberFormat="1" applyFont="1" applyFill="1" applyBorder="1" applyAlignment="1">
      <alignment horizontal="right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164" fontId="4" fillId="0" borderId="33" xfId="0" applyNumberFormat="1" applyFont="1" applyFill="1" applyBorder="1" applyAlignment="1">
      <alignment horizontal="right" vertical="center" wrapText="1"/>
    </xf>
    <xf numFmtId="164" fontId="4" fillId="0" borderId="34" xfId="0" applyNumberFormat="1" applyFont="1" applyFill="1" applyBorder="1" applyAlignment="1">
      <alignment horizontal="right" vertical="center" wrapText="1"/>
    </xf>
    <xf numFmtId="164" fontId="3" fillId="0" borderId="33" xfId="0" applyNumberFormat="1" applyFont="1" applyFill="1" applyBorder="1" applyAlignment="1">
      <alignment horizontal="right" vertical="center" wrapText="1"/>
    </xf>
    <xf numFmtId="164" fontId="3" fillId="0" borderId="36" xfId="0" applyNumberFormat="1" applyFont="1" applyFill="1" applyBorder="1" applyAlignment="1">
      <alignment horizontal="right" vertical="center" wrapText="1"/>
    </xf>
    <xf numFmtId="164" fontId="9" fillId="0" borderId="33" xfId="0" applyNumberFormat="1" applyFont="1" applyFill="1" applyBorder="1" applyAlignment="1">
      <alignment horizontal="right" vertical="center" wrapText="1"/>
    </xf>
    <xf numFmtId="0" fontId="9" fillId="0" borderId="41" xfId="0" applyFont="1" applyFill="1" applyBorder="1" applyAlignment="1">
      <alignment horizontal="center" vertical="center" wrapText="1"/>
    </xf>
    <xf numFmtId="164" fontId="9" fillId="0" borderId="41" xfId="0" applyNumberFormat="1" applyFont="1" applyFill="1" applyBorder="1" applyAlignment="1">
      <alignment horizontal="right" vertical="center" wrapText="1"/>
    </xf>
    <xf numFmtId="164" fontId="9" fillId="0" borderId="39" xfId="0" applyNumberFormat="1" applyFont="1" applyFill="1" applyBorder="1" applyAlignment="1">
      <alignment horizontal="right" vertical="center" wrapText="1"/>
    </xf>
    <xf numFmtId="164" fontId="9" fillId="0" borderId="42" xfId="0" applyNumberFormat="1" applyFont="1" applyFill="1" applyBorder="1" applyAlignment="1">
      <alignment horizontal="right" vertical="center" wrapText="1"/>
    </xf>
    <xf numFmtId="0" fontId="4" fillId="0" borderId="41" xfId="0" applyFont="1" applyFill="1" applyBorder="1" applyAlignment="1">
      <alignment horizontal="center" vertical="center" wrapText="1"/>
    </xf>
    <xf numFmtId="164" fontId="4" fillId="0" borderId="41" xfId="0" applyNumberFormat="1" applyFont="1" applyFill="1" applyBorder="1" applyAlignment="1">
      <alignment horizontal="right" vertical="center" wrapText="1"/>
    </xf>
    <xf numFmtId="164" fontId="4" fillId="0" borderId="39" xfId="0" applyNumberFormat="1" applyFont="1" applyFill="1" applyBorder="1" applyAlignment="1">
      <alignment horizontal="right" vertical="center" wrapText="1"/>
    </xf>
    <xf numFmtId="164" fontId="4" fillId="0" borderId="42" xfId="0" applyNumberFormat="1" applyFont="1" applyFill="1" applyBorder="1" applyAlignment="1">
      <alignment horizontal="right" vertical="center" wrapText="1"/>
    </xf>
    <xf numFmtId="164" fontId="9" fillId="0" borderId="36" xfId="0" applyNumberFormat="1" applyFont="1" applyFill="1" applyBorder="1" applyAlignment="1">
      <alignment horizontal="right" vertical="center" wrapText="1"/>
    </xf>
    <xf numFmtId="164" fontId="9" fillId="0" borderId="43" xfId="0" applyNumberFormat="1" applyFont="1" applyFill="1" applyBorder="1" applyAlignment="1">
      <alignment horizontal="right" vertical="center" wrapText="1"/>
    </xf>
    <xf numFmtId="164" fontId="3" fillId="0" borderId="43" xfId="0" applyNumberFormat="1" applyFont="1" applyFill="1" applyBorder="1" applyAlignment="1">
      <alignment horizontal="right" vertical="center" wrapText="1"/>
    </xf>
    <xf numFmtId="164" fontId="3" fillId="0" borderId="41" xfId="0" applyNumberFormat="1" applyFont="1" applyFill="1" applyBorder="1" applyAlignment="1">
      <alignment horizontal="right" vertical="center" wrapText="1"/>
    </xf>
    <xf numFmtId="164" fontId="3" fillId="0" borderId="39" xfId="0" applyNumberFormat="1" applyFont="1" applyFill="1" applyBorder="1" applyAlignment="1">
      <alignment horizontal="right" vertical="center" wrapText="1"/>
    </xf>
    <xf numFmtId="164" fontId="3" fillId="0" borderId="42" xfId="0" applyNumberFormat="1" applyFont="1" applyFill="1" applyBorder="1" applyAlignment="1">
      <alignment horizontal="right" vertical="center" wrapText="1"/>
    </xf>
    <xf numFmtId="164" fontId="9" fillId="0" borderId="34" xfId="0" applyNumberFormat="1" applyFont="1" applyFill="1" applyBorder="1" applyAlignment="1">
      <alignment horizontal="right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164" fontId="4" fillId="0" borderId="29" xfId="0" applyNumberFormat="1" applyFont="1" applyFill="1" applyBorder="1" applyAlignment="1">
      <alignment horizontal="right" vertical="center" wrapText="1"/>
    </xf>
    <xf numFmtId="164" fontId="4" fillId="0" borderId="30" xfId="0" applyNumberFormat="1" applyFont="1" applyFill="1" applyBorder="1" applyAlignment="1">
      <alignment horizontal="right" vertical="center" wrapText="1"/>
    </xf>
    <xf numFmtId="164" fontId="4" fillId="0" borderId="28" xfId="0" applyNumberFormat="1" applyFont="1" applyFill="1" applyBorder="1" applyAlignment="1">
      <alignment horizontal="right" vertical="center" wrapText="1"/>
    </xf>
    <xf numFmtId="164" fontId="4" fillId="0" borderId="31" xfId="0" applyNumberFormat="1" applyFont="1" applyFill="1" applyBorder="1" applyAlignment="1">
      <alignment horizontal="right" vertical="center" wrapText="1"/>
    </xf>
    <xf numFmtId="164" fontId="4" fillId="0" borderId="10" xfId="0" applyNumberFormat="1" applyFont="1" applyFill="1" applyBorder="1" applyAlignment="1">
      <alignment horizontal="right" vertical="center" wrapText="1"/>
    </xf>
    <xf numFmtId="164" fontId="4" fillId="0" borderId="15" xfId="0" applyNumberFormat="1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right" vertical="center" wrapText="1"/>
    </xf>
    <xf numFmtId="164" fontId="3" fillId="0" borderId="18" xfId="0" applyNumberFormat="1" applyFont="1" applyFill="1" applyBorder="1" applyAlignment="1">
      <alignment horizontal="right" vertical="center" wrapText="1"/>
    </xf>
    <xf numFmtId="164" fontId="3" fillId="0" borderId="16" xfId="0" applyNumberFormat="1" applyFont="1" applyFill="1" applyBorder="1" applyAlignment="1">
      <alignment horizontal="right" vertical="center" wrapText="1"/>
    </xf>
    <xf numFmtId="164" fontId="3" fillId="0" borderId="35" xfId="0" applyNumberFormat="1" applyFont="1" applyFill="1" applyBorder="1" applyAlignment="1">
      <alignment horizontal="right" vertical="center" wrapText="1"/>
    </xf>
    <xf numFmtId="164" fontId="3" fillId="0" borderId="10" xfId="0" applyNumberFormat="1" applyFont="1" applyFill="1" applyBorder="1" applyAlignment="1">
      <alignment horizontal="right" vertical="center" wrapText="1"/>
    </xf>
    <xf numFmtId="164" fontId="3" fillId="0" borderId="7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right" vertical="center" wrapText="1"/>
    </xf>
    <xf numFmtId="164" fontId="9" fillId="0" borderId="2" xfId="0" applyNumberFormat="1" applyFont="1" applyFill="1" applyBorder="1" applyAlignment="1">
      <alignment horizontal="right" vertical="center" wrapText="1"/>
    </xf>
    <xf numFmtId="164" fontId="9" fillId="0" borderId="3" xfId="0" applyNumberFormat="1" applyFont="1" applyFill="1" applyBorder="1" applyAlignment="1">
      <alignment horizontal="right" vertical="center" wrapText="1"/>
    </xf>
    <xf numFmtId="164" fontId="9" fillId="0" borderId="37" xfId="0" applyNumberFormat="1" applyFont="1" applyFill="1" applyBorder="1" applyAlignment="1">
      <alignment horizontal="right" vertical="center" wrapText="1"/>
    </xf>
    <xf numFmtId="164" fontId="9" fillId="0" borderId="10" xfId="0" applyNumberFormat="1" applyFont="1" applyFill="1" applyBorder="1" applyAlignment="1">
      <alignment horizontal="right" vertical="center" wrapText="1"/>
    </xf>
    <xf numFmtId="164" fontId="9" fillId="0" borderId="7" xfId="0" applyNumberFormat="1" applyFont="1" applyFill="1" applyBorder="1" applyAlignment="1">
      <alignment horizontal="right" vertical="center" wrapText="1"/>
    </xf>
    <xf numFmtId="164" fontId="9" fillId="0" borderId="20" xfId="0" applyNumberFormat="1" applyFont="1" applyFill="1" applyBorder="1" applyAlignment="1">
      <alignment horizontal="right" vertical="center" wrapText="1"/>
    </xf>
    <xf numFmtId="164" fontId="3" fillId="0" borderId="20" xfId="0" applyNumberFormat="1" applyFont="1" applyFill="1" applyBorder="1" applyAlignment="1">
      <alignment horizontal="right" vertical="center" wrapText="1"/>
    </xf>
    <xf numFmtId="164" fontId="3" fillId="0" borderId="40" xfId="0" applyNumberFormat="1" applyFont="1" applyFill="1" applyBorder="1" applyAlignment="1">
      <alignment horizontal="right" vertical="center" wrapText="1"/>
    </xf>
    <xf numFmtId="164" fontId="9" fillId="0" borderId="15" xfId="0" applyNumberFormat="1" applyFont="1" applyFill="1" applyBorder="1" applyAlignment="1">
      <alignment horizontal="right" vertical="center" wrapText="1"/>
    </xf>
    <xf numFmtId="164" fontId="4" fillId="0" borderId="40" xfId="0" applyNumberFormat="1" applyFont="1" applyFill="1" applyBorder="1" applyAlignment="1">
      <alignment horizontal="right" vertical="center" wrapText="1"/>
    </xf>
    <xf numFmtId="164" fontId="9" fillId="0" borderId="40" xfId="0" applyNumberFormat="1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1" fillId="0" borderId="47" xfId="0" applyFont="1" applyFill="1" applyBorder="1" applyAlignment="1">
      <alignment horizontal="center" vertical="top" wrapText="1"/>
    </xf>
    <xf numFmtId="0" fontId="1" fillId="0" borderId="45" xfId="0" applyFont="1" applyFill="1" applyBorder="1" applyAlignment="1">
      <alignment horizontal="center" vertical="top" wrapText="1"/>
    </xf>
    <xf numFmtId="0" fontId="1" fillId="0" borderId="51" xfId="0" applyFont="1" applyFill="1" applyBorder="1" applyAlignment="1">
      <alignment horizontal="center" vertical="top" wrapText="1"/>
    </xf>
    <xf numFmtId="0" fontId="10" fillId="0" borderId="49" xfId="0" applyFont="1" applyFill="1" applyBorder="1" applyAlignment="1">
      <alignment horizontal="center" vertical="top" wrapText="1"/>
    </xf>
    <xf numFmtId="0" fontId="10" fillId="0" borderId="45" xfId="0" applyFont="1" applyFill="1" applyBorder="1" applyAlignment="1">
      <alignment horizontal="center" vertical="top" wrapText="1"/>
    </xf>
    <xf numFmtId="0" fontId="10" fillId="0" borderId="50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vertical="top" wrapText="1"/>
    </xf>
    <xf numFmtId="0" fontId="2" fillId="0" borderId="44" xfId="0" applyFont="1" applyFill="1" applyBorder="1" applyAlignment="1">
      <alignment horizontal="center" vertical="top" wrapText="1"/>
    </xf>
    <xf numFmtId="0" fontId="2" fillId="0" borderId="45" xfId="0" applyFont="1" applyFill="1" applyBorder="1" applyAlignment="1">
      <alignment horizontal="center" vertical="top" wrapText="1"/>
    </xf>
    <xf numFmtId="0" fontId="2" fillId="0" borderId="46" xfId="0" applyFont="1" applyFill="1" applyBorder="1" applyAlignment="1">
      <alignment horizontal="center" vertical="top" wrapText="1"/>
    </xf>
    <xf numFmtId="0" fontId="4" fillId="0" borderId="2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2" fillId="0" borderId="51" xfId="0" applyFont="1" applyFill="1" applyBorder="1" applyAlignment="1">
      <alignment horizontal="center" vertical="top" wrapText="1"/>
    </xf>
    <xf numFmtId="0" fontId="4" fillId="0" borderId="39" xfId="0" applyFont="1" applyFill="1" applyBorder="1" applyAlignment="1">
      <alignment horizontal="center" vertical="top" wrapText="1"/>
    </xf>
    <xf numFmtId="0" fontId="10" fillId="0" borderId="46" xfId="0" applyFont="1" applyFill="1" applyBorder="1" applyAlignment="1">
      <alignment horizontal="center" vertical="top" wrapText="1"/>
    </xf>
    <xf numFmtId="0" fontId="9" fillId="0" borderId="14" xfId="0" applyFont="1" applyFill="1" applyBorder="1" applyAlignment="1">
      <alignment horizontal="center" vertical="top" wrapText="1"/>
    </xf>
    <xf numFmtId="0" fontId="10" fillId="0" borderId="48" xfId="0" applyFont="1" applyFill="1" applyBorder="1" applyAlignment="1">
      <alignment horizontal="center" vertical="top" wrapText="1"/>
    </xf>
    <xf numFmtId="49" fontId="4" fillId="0" borderId="54" xfId="0" applyNumberFormat="1" applyFont="1" applyFill="1" applyBorder="1" applyAlignment="1">
      <alignment horizontal="center" vertical="top" wrapText="1"/>
    </xf>
    <xf numFmtId="49" fontId="4" fillId="0" borderId="32" xfId="0" applyNumberFormat="1" applyFont="1" applyFill="1" applyBorder="1" applyAlignment="1">
      <alignment horizontal="center" vertical="top" wrapText="1"/>
    </xf>
    <xf numFmtId="49" fontId="4" fillId="0" borderId="38" xfId="0" applyNumberFormat="1" applyFont="1" applyFill="1" applyBorder="1" applyAlignment="1">
      <alignment horizontal="center" vertical="top" wrapText="1"/>
    </xf>
    <xf numFmtId="0" fontId="2" fillId="0" borderId="2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39" xfId="0" applyFont="1" applyFill="1" applyBorder="1" applyAlignment="1">
      <alignment horizontal="center" vertical="top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9" fillId="0" borderId="20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10" fillId="0" borderId="51" xfId="0" applyFont="1" applyFill="1" applyBorder="1" applyAlignment="1">
      <alignment horizontal="center" vertical="top" wrapText="1"/>
    </xf>
    <xf numFmtId="0" fontId="9" fillId="0" borderId="39" xfId="0" applyFont="1" applyFill="1" applyBorder="1" applyAlignment="1">
      <alignment horizontal="center" vertical="top" wrapText="1"/>
    </xf>
    <xf numFmtId="0" fontId="9" fillId="0" borderId="40" xfId="0" applyFont="1" applyFill="1" applyBorder="1" applyAlignment="1">
      <alignment horizontal="center" vertical="top" wrapText="1"/>
    </xf>
    <xf numFmtId="0" fontId="1" fillId="0" borderId="52" xfId="0" applyFont="1" applyFill="1" applyBorder="1" applyAlignment="1">
      <alignment horizontal="center" vertical="top" wrapText="1"/>
    </xf>
    <xf numFmtId="0" fontId="1" fillId="0" borderId="53" xfId="0" applyFont="1" applyFill="1" applyBorder="1" applyAlignment="1">
      <alignment horizontal="center" vertical="top" wrapText="1"/>
    </xf>
    <xf numFmtId="0" fontId="1" fillId="0" borderId="50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9" fillId="0" borderId="11" xfId="0" applyFont="1" applyFill="1" applyBorder="1" applyAlignment="1">
      <alignment horizontal="center" vertical="top" wrapText="1"/>
    </xf>
    <xf numFmtId="0" fontId="9" fillId="0" borderId="12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top" wrapText="1"/>
    </xf>
    <xf numFmtId="0" fontId="10" fillId="0" borderId="53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2"/>
  <sheetViews>
    <sheetView tabSelected="1" zoomScaleNormal="100" zoomScaleSheetLayoutView="55" workbookViewId="0">
      <pane ySplit="4" topLeftCell="A116" activePane="bottomLeft" state="frozen"/>
      <selection pane="bottomLeft" activeCell="I130" sqref="I130"/>
    </sheetView>
  </sheetViews>
  <sheetFormatPr defaultRowHeight="15.75" x14ac:dyDescent="0.25"/>
  <cols>
    <col min="1" max="1" width="7.7109375" style="4" customWidth="1"/>
    <col min="2" max="2" width="65.7109375" style="3" customWidth="1"/>
    <col min="3" max="3" width="8.5703125" style="3" customWidth="1"/>
    <col min="4" max="4" width="23.5703125" style="3" customWidth="1"/>
    <col min="5" max="5" width="29" style="3" customWidth="1"/>
    <col min="6" max="6" width="15.28515625" style="3" bestFit="1" customWidth="1"/>
    <col min="7" max="7" width="13.5703125" style="3" bestFit="1" customWidth="1"/>
    <col min="8" max="8" width="13" style="3" bestFit="1" customWidth="1"/>
    <col min="9" max="9" width="12.42578125" style="2" bestFit="1" customWidth="1"/>
    <col min="10" max="10" width="13" style="2" bestFit="1" customWidth="1"/>
    <col min="11" max="11" width="12.42578125" style="1" bestFit="1" customWidth="1"/>
    <col min="12" max="16384" width="9.140625" style="1"/>
  </cols>
  <sheetData>
    <row r="1" spans="1:11" ht="150" customHeight="1" x14ac:dyDescent="0.25">
      <c r="G1" s="164" t="s">
        <v>123</v>
      </c>
      <c r="H1" s="164"/>
      <c r="I1" s="164"/>
      <c r="J1" s="164"/>
      <c r="K1" s="164"/>
    </row>
    <row r="2" spans="1:11" ht="35.25" customHeight="1" thickBot="1" x14ac:dyDescent="0.3">
      <c r="A2" s="154" t="s">
        <v>57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11" ht="39.75" customHeight="1" thickTop="1" x14ac:dyDescent="0.25">
      <c r="A3" s="156" t="s">
        <v>6</v>
      </c>
      <c r="B3" s="159" t="s">
        <v>15</v>
      </c>
      <c r="C3" s="159" t="s">
        <v>0</v>
      </c>
      <c r="D3" s="158" t="s">
        <v>14</v>
      </c>
      <c r="E3" s="161" t="s">
        <v>7</v>
      </c>
      <c r="F3" s="158" t="s">
        <v>8</v>
      </c>
      <c r="G3" s="159"/>
      <c r="H3" s="159"/>
      <c r="I3" s="159"/>
      <c r="J3" s="159"/>
      <c r="K3" s="163"/>
    </row>
    <row r="4" spans="1:11" ht="26.25" customHeight="1" thickBot="1" x14ac:dyDescent="0.3">
      <c r="A4" s="157"/>
      <c r="B4" s="160"/>
      <c r="C4" s="160"/>
      <c r="D4" s="150"/>
      <c r="E4" s="162"/>
      <c r="F4" s="150"/>
      <c r="G4" s="59">
        <v>2021</v>
      </c>
      <c r="H4" s="60">
        <v>2022</v>
      </c>
      <c r="I4" s="60">
        <v>2023</v>
      </c>
      <c r="J4" s="59">
        <v>2024</v>
      </c>
      <c r="K4" s="61">
        <v>2025</v>
      </c>
    </row>
    <row r="5" spans="1:11" ht="16.5" thickTop="1" thickBot="1" x14ac:dyDescent="0.3">
      <c r="A5" s="36">
        <v>1</v>
      </c>
      <c r="B5" s="37">
        <v>2</v>
      </c>
      <c r="C5" s="37">
        <v>3</v>
      </c>
      <c r="D5" s="38">
        <v>4</v>
      </c>
      <c r="E5" s="36">
        <v>5</v>
      </c>
      <c r="F5" s="38">
        <v>6</v>
      </c>
      <c r="G5" s="36">
        <v>7</v>
      </c>
      <c r="H5" s="37">
        <v>8</v>
      </c>
      <c r="I5" s="37">
        <v>9</v>
      </c>
      <c r="J5" s="37">
        <v>10</v>
      </c>
      <c r="K5" s="38">
        <v>11</v>
      </c>
    </row>
    <row r="6" spans="1:11" thickTop="1" x14ac:dyDescent="0.25">
      <c r="A6" s="108" t="s">
        <v>66</v>
      </c>
      <c r="B6" s="102" t="s">
        <v>65</v>
      </c>
      <c r="C6" s="105" t="s">
        <v>110</v>
      </c>
      <c r="D6" s="120" t="s">
        <v>91</v>
      </c>
      <c r="E6" s="63" t="s">
        <v>1</v>
      </c>
      <c r="F6" s="64">
        <f>SUM(G6:K6)</f>
        <v>1954422.4187100001</v>
      </c>
      <c r="G6" s="65">
        <f>SUM(G12,G30,G36,G42)</f>
        <v>1454791.73973</v>
      </c>
      <c r="H6" s="66">
        <f t="shared" ref="H6:K6" si="0">SUM(H12,H30,H36,H42)</f>
        <v>191524.87499000001</v>
      </c>
      <c r="I6" s="66">
        <f t="shared" si="0"/>
        <v>72380.378029999993</v>
      </c>
      <c r="J6" s="66">
        <f t="shared" si="0"/>
        <v>131403.70071999999</v>
      </c>
      <c r="K6" s="67">
        <f t="shared" si="0"/>
        <v>104321.72524</v>
      </c>
    </row>
    <row r="7" spans="1:11" ht="15" x14ac:dyDescent="0.25">
      <c r="A7" s="108"/>
      <c r="B7" s="103"/>
      <c r="C7" s="106"/>
      <c r="D7" s="121"/>
      <c r="E7" s="7" t="s">
        <v>2</v>
      </c>
      <c r="F7" s="68">
        <f t="shared" ref="F7:F70" si="1">SUM(G7:K7)</f>
        <v>57708.923179999998</v>
      </c>
      <c r="G7" s="9">
        <f t="shared" ref="G7:K11" si="2">SUM(G13,G31,G37,G43)</f>
        <v>55843.381869999997</v>
      </c>
      <c r="H7" s="10">
        <f t="shared" si="2"/>
        <v>1865.5413100000001</v>
      </c>
      <c r="I7" s="10">
        <f t="shared" si="2"/>
        <v>0</v>
      </c>
      <c r="J7" s="10">
        <f t="shared" si="2"/>
        <v>0</v>
      </c>
      <c r="K7" s="39">
        <f t="shared" si="2"/>
        <v>0</v>
      </c>
    </row>
    <row r="8" spans="1:11" ht="15" x14ac:dyDescent="0.25">
      <c r="A8" s="108"/>
      <c r="B8" s="103"/>
      <c r="C8" s="106"/>
      <c r="D8" s="121"/>
      <c r="E8" s="8" t="s">
        <v>76</v>
      </c>
      <c r="F8" s="68">
        <f t="shared" si="1"/>
        <v>1405377.2772900001</v>
      </c>
      <c r="G8" s="9">
        <f t="shared" si="2"/>
        <v>1350000</v>
      </c>
      <c r="H8" s="10">
        <f t="shared" si="2"/>
        <v>55377.277289999998</v>
      </c>
      <c r="I8" s="10">
        <f t="shared" si="2"/>
        <v>0</v>
      </c>
      <c r="J8" s="10">
        <f t="shared" si="2"/>
        <v>0</v>
      </c>
      <c r="K8" s="39">
        <f t="shared" si="2"/>
        <v>0</v>
      </c>
    </row>
    <row r="9" spans="1:11" ht="15" x14ac:dyDescent="0.25">
      <c r="A9" s="108"/>
      <c r="B9" s="103"/>
      <c r="C9" s="106"/>
      <c r="D9" s="121"/>
      <c r="E9" s="7" t="s">
        <v>3</v>
      </c>
      <c r="F9" s="68">
        <f t="shared" si="1"/>
        <v>8875.1245799999997</v>
      </c>
      <c r="G9" s="9">
        <f t="shared" si="2"/>
        <v>0</v>
      </c>
      <c r="H9" s="10">
        <f t="shared" si="2"/>
        <v>8875.1245799999997</v>
      </c>
      <c r="I9" s="10">
        <f t="shared" si="2"/>
        <v>0</v>
      </c>
      <c r="J9" s="10">
        <f t="shared" si="2"/>
        <v>0</v>
      </c>
      <c r="K9" s="39">
        <f t="shared" si="2"/>
        <v>0</v>
      </c>
    </row>
    <row r="10" spans="1:11" ht="15" x14ac:dyDescent="0.25">
      <c r="A10" s="108"/>
      <c r="B10" s="103"/>
      <c r="C10" s="106"/>
      <c r="D10" s="121"/>
      <c r="E10" s="7" t="s">
        <v>4</v>
      </c>
      <c r="F10" s="68">
        <f t="shared" si="1"/>
        <v>482461.09365999995</v>
      </c>
      <c r="G10" s="9">
        <f t="shared" si="2"/>
        <v>48948.357859999996</v>
      </c>
      <c r="H10" s="10">
        <f t="shared" si="2"/>
        <v>125406.93180999999</v>
      </c>
      <c r="I10" s="10">
        <f t="shared" si="2"/>
        <v>72380.378029999993</v>
      </c>
      <c r="J10" s="10">
        <f t="shared" si="2"/>
        <v>131403.70071999999</v>
      </c>
      <c r="K10" s="39">
        <f t="shared" si="2"/>
        <v>104321.72524</v>
      </c>
    </row>
    <row r="11" spans="1:11" thickBot="1" x14ac:dyDescent="0.3">
      <c r="A11" s="108"/>
      <c r="B11" s="104"/>
      <c r="C11" s="107"/>
      <c r="D11" s="123"/>
      <c r="E11" s="24" t="s">
        <v>5</v>
      </c>
      <c r="F11" s="69">
        <f t="shared" si="1"/>
        <v>0</v>
      </c>
      <c r="G11" s="25">
        <f t="shared" si="2"/>
        <v>0</v>
      </c>
      <c r="H11" s="26">
        <f t="shared" si="2"/>
        <v>0</v>
      </c>
      <c r="I11" s="26">
        <f t="shared" si="2"/>
        <v>0</v>
      </c>
      <c r="J11" s="26">
        <f t="shared" si="2"/>
        <v>0</v>
      </c>
      <c r="K11" s="40">
        <f t="shared" si="2"/>
        <v>0</v>
      </c>
    </row>
    <row r="12" spans="1:11" ht="15" x14ac:dyDescent="0.25">
      <c r="A12" s="91" t="s">
        <v>53</v>
      </c>
      <c r="B12" s="93" t="s">
        <v>58</v>
      </c>
      <c r="C12" s="137" t="s">
        <v>110</v>
      </c>
      <c r="D12" s="133" t="s">
        <v>37</v>
      </c>
      <c r="E12" s="70" t="s">
        <v>1</v>
      </c>
      <c r="F12" s="71">
        <f t="shared" si="1"/>
        <v>470651.66021</v>
      </c>
      <c r="G12" s="72">
        <f>SUM(G18,G24)</f>
        <v>48948.35686</v>
      </c>
      <c r="H12" s="73">
        <f t="shared" ref="H12:K12" si="3">SUM(H18,H24)</f>
        <v>132348.17436</v>
      </c>
      <c r="I12" s="73">
        <f t="shared" si="3"/>
        <v>53629.703029999997</v>
      </c>
      <c r="J12" s="73">
        <f t="shared" si="3"/>
        <v>131403.70071999999</v>
      </c>
      <c r="K12" s="74">
        <f t="shared" si="3"/>
        <v>104321.72524</v>
      </c>
    </row>
    <row r="13" spans="1:11" ht="15" x14ac:dyDescent="0.25">
      <c r="A13" s="92"/>
      <c r="B13" s="94"/>
      <c r="C13" s="138"/>
      <c r="D13" s="134"/>
      <c r="E13" s="11" t="s">
        <v>2</v>
      </c>
      <c r="F13" s="75">
        <f t="shared" si="1"/>
        <v>0</v>
      </c>
      <c r="G13" s="13">
        <f t="shared" ref="G13:K17" si="4">SUM(G19,G25)</f>
        <v>0</v>
      </c>
      <c r="H13" s="14">
        <f t="shared" si="4"/>
        <v>0</v>
      </c>
      <c r="I13" s="14">
        <f t="shared" si="4"/>
        <v>0</v>
      </c>
      <c r="J13" s="14">
        <f t="shared" si="4"/>
        <v>0</v>
      </c>
      <c r="K13" s="41">
        <f t="shared" si="4"/>
        <v>0</v>
      </c>
    </row>
    <row r="14" spans="1:11" ht="15" x14ac:dyDescent="0.25">
      <c r="A14" s="92"/>
      <c r="B14" s="94"/>
      <c r="C14" s="138"/>
      <c r="D14" s="134"/>
      <c r="E14" s="12" t="s">
        <v>76</v>
      </c>
      <c r="F14" s="75">
        <f t="shared" si="1"/>
        <v>0</v>
      </c>
      <c r="G14" s="13">
        <f t="shared" si="4"/>
        <v>0</v>
      </c>
      <c r="H14" s="14">
        <f t="shared" si="4"/>
        <v>0</v>
      </c>
      <c r="I14" s="14">
        <f t="shared" si="4"/>
        <v>0</v>
      </c>
      <c r="J14" s="14">
        <f t="shared" si="4"/>
        <v>0</v>
      </c>
      <c r="K14" s="41">
        <f t="shared" si="4"/>
        <v>0</v>
      </c>
    </row>
    <row r="15" spans="1:11" ht="15" x14ac:dyDescent="0.25">
      <c r="A15" s="92"/>
      <c r="B15" s="94"/>
      <c r="C15" s="138"/>
      <c r="D15" s="134"/>
      <c r="E15" s="11" t="s">
        <v>3</v>
      </c>
      <c r="F15" s="75">
        <f t="shared" si="1"/>
        <v>8875.1245799999997</v>
      </c>
      <c r="G15" s="13">
        <f t="shared" si="4"/>
        <v>0</v>
      </c>
      <c r="H15" s="14">
        <f t="shared" si="4"/>
        <v>8875.1245799999997</v>
      </c>
      <c r="I15" s="14">
        <f t="shared" si="4"/>
        <v>0</v>
      </c>
      <c r="J15" s="14">
        <f t="shared" si="4"/>
        <v>0</v>
      </c>
      <c r="K15" s="41">
        <f t="shared" si="4"/>
        <v>0</v>
      </c>
    </row>
    <row r="16" spans="1:11" ht="15" x14ac:dyDescent="0.25">
      <c r="A16" s="92"/>
      <c r="B16" s="94"/>
      <c r="C16" s="138"/>
      <c r="D16" s="134"/>
      <c r="E16" s="11" t="s">
        <v>4</v>
      </c>
      <c r="F16" s="75">
        <f t="shared" si="1"/>
        <v>461776.53563</v>
      </c>
      <c r="G16" s="13">
        <f t="shared" si="4"/>
        <v>48948.35686</v>
      </c>
      <c r="H16" s="14">
        <f t="shared" si="4"/>
        <v>123473.04978</v>
      </c>
      <c r="I16" s="14">
        <f t="shared" si="4"/>
        <v>53629.703029999997</v>
      </c>
      <c r="J16" s="14">
        <f t="shared" si="4"/>
        <v>131403.70071999999</v>
      </c>
      <c r="K16" s="41">
        <f t="shared" si="4"/>
        <v>104321.72524</v>
      </c>
    </row>
    <row r="17" spans="1:11" ht="15" x14ac:dyDescent="0.25">
      <c r="A17" s="92"/>
      <c r="B17" s="136"/>
      <c r="C17" s="139"/>
      <c r="D17" s="135"/>
      <c r="E17" s="6" t="s">
        <v>5</v>
      </c>
      <c r="F17" s="76">
        <f t="shared" si="1"/>
        <v>0</v>
      </c>
      <c r="G17" s="15">
        <f t="shared" si="4"/>
        <v>0</v>
      </c>
      <c r="H17" s="16">
        <f t="shared" si="4"/>
        <v>0</v>
      </c>
      <c r="I17" s="16">
        <f t="shared" si="4"/>
        <v>0</v>
      </c>
      <c r="J17" s="16">
        <f t="shared" si="4"/>
        <v>0</v>
      </c>
      <c r="K17" s="42">
        <f t="shared" si="4"/>
        <v>0</v>
      </c>
    </row>
    <row r="18" spans="1:11" ht="15" customHeight="1" x14ac:dyDescent="0.25">
      <c r="A18" s="90" t="s">
        <v>55</v>
      </c>
      <c r="B18" s="96" t="s">
        <v>19</v>
      </c>
      <c r="C18" s="99" t="s">
        <v>110</v>
      </c>
      <c r="D18" s="124" t="s">
        <v>37</v>
      </c>
      <c r="E18" s="77" t="s">
        <v>1</v>
      </c>
      <c r="F18" s="78">
        <f t="shared" si="1"/>
        <v>381540.40390000003</v>
      </c>
      <c r="G18" s="79">
        <f>SUM(G19:G23)</f>
        <v>32811.454810000003</v>
      </c>
      <c r="H18" s="80">
        <f t="shared" ref="H18:K18" si="5">SUM(H19:H23)</f>
        <v>102654.4501</v>
      </c>
      <c r="I18" s="80">
        <f t="shared" si="5"/>
        <v>39218.633029999997</v>
      </c>
      <c r="J18" s="80">
        <f t="shared" si="5"/>
        <v>116968.92071999999</v>
      </c>
      <c r="K18" s="81">
        <f t="shared" si="5"/>
        <v>89886.945240000001</v>
      </c>
    </row>
    <row r="19" spans="1:11" ht="15" customHeight="1" x14ac:dyDescent="0.25">
      <c r="A19" s="90"/>
      <c r="B19" s="97"/>
      <c r="C19" s="100"/>
      <c r="D19" s="125"/>
      <c r="E19" s="21" t="s">
        <v>2</v>
      </c>
      <c r="F19" s="82">
        <f t="shared" si="1"/>
        <v>0</v>
      </c>
      <c r="G19" s="17">
        <v>0</v>
      </c>
      <c r="H19" s="18">
        <v>0</v>
      </c>
      <c r="I19" s="18">
        <v>0</v>
      </c>
      <c r="J19" s="18">
        <v>0</v>
      </c>
      <c r="K19" s="43">
        <v>0</v>
      </c>
    </row>
    <row r="20" spans="1:11" ht="15" customHeight="1" x14ac:dyDescent="0.25">
      <c r="A20" s="90"/>
      <c r="B20" s="97"/>
      <c r="C20" s="100"/>
      <c r="D20" s="125"/>
      <c r="E20" s="22" t="s">
        <v>75</v>
      </c>
      <c r="F20" s="82">
        <f t="shared" si="1"/>
        <v>0</v>
      </c>
      <c r="G20" s="17">
        <v>0</v>
      </c>
      <c r="H20" s="18">
        <v>0</v>
      </c>
      <c r="I20" s="18">
        <v>0</v>
      </c>
      <c r="J20" s="18">
        <v>0</v>
      </c>
      <c r="K20" s="43">
        <v>0</v>
      </c>
    </row>
    <row r="21" spans="1:11" ht="15" customHeight="1" x14ac:dyDescent="0.25">
      <c r="A21" s="90"/>
      <c r="B21" s="97"/>
      <c r="C21" s="100"/>
      <c r="D21" s="125"/>
      <c r="E21" s="21" t="s">
        <v>3</v>
      </c>
      <c r="F21" s="82">
        <f t="shared" si="1"/>
        <v>0</v>
      </c>
      <c r="G21" s="17">
        <v>0</v>
      </c>
      <c r="H21" s="18">
        <v>0</v>
      </c>
      <c r="I21" s="18">
        <v>0</v>
      </c>
      <c r="J21" s="18">
        <v>0</v>
      </c>
      <c r="K21" s="43">
        <v>0</v>
      </c>
    </row>
    <row r="22" spans="1:11" ht="15" customHeight="1" x14ac:dyDescent="0.25">
      <c r="A22" s="90"/>
      <c r="B22" s="97"/>
      <c r="C22" s="100"/>
      <c r="D22" s="125"/>
      <c r="E22" s="21" t="s">
        <v>4</v>
      </c>
      <c r="F22" s="82">
        <f t="shared" si="1"/>
        <v>381540.40390000003</v>
      </c>
      <c r="G22" s="17">
        <f>12275.43239+23836.542-10737.76837+3021.31437+6000+17892-19788.31437+344.4-32.15121</f>
        <v>32811.454810000003</v>
      </c>
      <c r="H22" s="18">
        <f>101475.38764+1179.06246</f>
        <v>102654.4501</v>
      </c>
      <c r="I22" s="18">
        <v>39218.633029999997</v>
      </c>
      <c r="J22" s="18">
        <f>116968.92072</f>
        <v>116968.92071999999</v>
      </c>
      <c r="K22" s="43">
        <f>89886.94524</f>
        <v>89886.945240000001</v>
      </c>
    </row>
    <row r="23" spans="1:11" ht="15" customHeight="1" x14ac:dyDescent="0.25">
      <c r="A23" s="90"/>
      <c r="B23" s="113"/>
      <c r="C23" s="131"/>
      <c r="D23" s="132"/>
      <c r="E23" s="23" t="s">
        <v>5</v>
      </c>
      <c r="F23" s="83">
        <f t="shared" si="1"/>
        <v>0</v>
      </c>
      <c r="G23" s="19">
        <v>0</v>
      </c>
      <c r="H23" s="20">
        <v>0</v>
      </c>
      <c r="I23" s="20">
        <v>0</v>
      </c>
      <c r="J23" s="20">
        <v>0</v>
      </c>
      <c r="K23" s="52">
        <v>0</v>
      </c>
    </row>
    <row r="24" spans="1:11" ht="15" customHeight="1" x14ac:dyDescent="0.25">
      <c r="A24" s="90" t="s">
        <v>59</v>
      </c>
      <c r="B24" s="96" t="s">
        <v>80</v>
      </c>
      <c r="C24" s="99" t="s">
        <v>110</v>
      </c>
      <c r="D24" s="124" t="s">
        <v>12</v>
      </c>
      <c r="E24" s="77" t="s">
        <v>1</v>
      </c>
      <c r="F24" s="78">
        <f t="shared" si="1"/>
        <v>89111.256309999997</v>
      </c>
      <c r="G24" s="79">
        <f>SUM(G25:G29)</f>
        <v>16136.902050000001</v>
      </c>
      <c r="H24" s="80">
        <f t="shared" ref="H24:K24" si="6">SUM(H25:H29)</f>
        <v>29693.724259999999</v>
      </c>
      <c r="I24" s="80">
        <f t="shared" si="6"/>
        <v>14411.07</v>
      </c>
      <c r="J24" s="80">
        <f t="shared" si="6"/>
        <v>14434.78</v>
      </c>
      <c r="K24" s="81">
        <f t="shared" si="6"/>
        <v>14434.78</v>
      </c>
    </row>
    <row r="25" spans="1:11" ht="15" customHeight="1" x14ac:dyDescent="0.25">
      <c r="A25" s="90"/>
      <c r="B25" s="97"/>
      <c r="C25" s="100"/>
      <c r="D25" s="125"/>
      <c r="E25" s="21" t="s">
        <v>2</v>
      </c>
      <c r="F25" s="82">
        <f t="shared" si="1"/>
        <v>0</v>
      </c>
      <c r="G25" s="17">
        <v>0</v>
      </c>
      <c r="H25" s="18">
        <v>0</v>
      </c>
      <c r="I25" s="18">
        <v>0</v>
      </c>
      <c r="J25" s="18">
        <v>0</v>
      </c>
      <c r="K25" s="43">
        <v>0</v>
      </c>
    </row>
    <row r="26" spans="1:11" ht="15" customHeight="1" x14ac:dyDescent="0.25">
      <c r="A26" s="90"/>
      <c r="B26" s="97"/>
      <c r="C26" s="100"/>
      <c r="D26" s="125"/>
      <c r="E26" s="22" t="s">
        <v>75</v>
      </c>
      <c r="F26" s="82">
        <f t="shared" si="1"/>
        <v>0</v>
      </c>
      <c r="G26" s="17">
        <v>0</v>
      </c>
      <c r="H26" s="18">
        <v>0</v>
      </c>
      <c r="I26" s="18">
        <v>0</v>
      </c>
      <c r="J26" s="18">
        <v>0</v>
      </c>
      <c r="K26" s="43">
        <v>0</v>
      </c>
    </row>
    <row r="27" spans="1:11" ht="15" customHeight="1" x14ac:dyDescent="0.25">
      <c r="A27" s="90"/>
      <c r="B27" s="97"/>
      <c r="C27" s="100"/>
      <c r="D27" s="125"/>
      <c r="E27" s="21" t="s">
        <v>3</v>
      </c>
      <c r="F27" s="82">
        <f t="shared" si="1"/>
        <v>8875.1245799999997</v>
      </c>
      <c r="G27" s="17">
        <v>0</v>
      </c>
      <c r="H27" s="18">
        <f>3924.45+4950.67458</f>
        <v>8875.1245799999997</v>
      </c>
      <c r="I27" s="18">
        <v>0</v>
      </c>
      <c r="J27" s="18">
        <v>0</v>
      </c>
      <c r="K27" s="43">
        <v>0</v>
      </c>
    </row>
    <row r="28" spans="1:11" ht="15" customHeight="1" x14ac:dyDescent="0.25">
      <c r="A28" s="90"/>
      <c r="B28" s="97"/>
      <c r="C28" s="100"/>
      <c r="D28" s="125"/>
      <c r="E28" s="21" t="s">
        <v>4</v>
      </c>
      <c r="F28" s="82">
        <f t="shared" si="1"/>
        <v>80236.131730000008</v>
      </c>
      <c r="G28" s="17">
        <f>9296.2288+2428.47383+4412.19942</f>
        <v>16136.902050000001</v>
      </c>
      <c r="H28" s="18">
        <f>13517.97+7040.06786+260.56182</f>
        <v>20818.599679999999</v>
      </c>
      <c r="I28" s="18">
        <f>14411.07</f>
        <v>14411.07</v>
      </c>
      <c r="J28" s="18">
        <f>14434.78</f>
        <v>14434.78</v>
      </c>
      <c r="K28" s="43">
        <f>14434.78</f>
        <v>14434.78</v>
      </c>
    </row>
    <row r="29" spans="1:11" ht="15" customHeight="1" thickBot="1" x14ac:dyDescent="0.3">
      <c r="A29" s="90"/>
      <c r="B29" s="98"/>
      <c r="C29" s="101"/>
      <c r="D29" s="126"/>
      <c r="E29" s="30" t="s">
        <v>5</v>
      </c>
      <c r="F29" s="84">
        <f t="shared" si="1"/>
        <v>0</v>
      </c>
      <c r="G29" s="31">
        <v>0</v>
      </c>
      <c r="H29" s="32">
        <v>0</v>
      </c>
      <c r="I29" s="32">
        <v>0</v>
      </c>
      <c r="J29" s="32">
        <v>0</v>
      </c>
      <c r="K29" s="53">
        <v>0</v>
      </c>
    </row>
    <row r="30" spans="1:11" ht="15" customHeight="1" x14ac:dyDescent="0.25">
      <c r="A30" s="91" t="s">
        <v>54</v>
      </c>
      <c r="B30" s="93" t="s">
        <v>71</v>
      </c>
      <c r="C30" s="137" t="s">
        <v>116</v>
      </c>
      <c r="D30" s="133" t="s">
        <v>12</v>
      </c>
      <c r="E30" s="70" t="s">
        <v>1</v>
      </c>
      <c r="F30" s="71">
        <f t="shared" si="1"/>
        <v>20629.125319999999</v>
      </c>
      <c r="G30" s="72">
        <f>SUM(G31:G35)</f>
        <v>1E-3</v>
      </c>
      <c r="H30" s="73">
        <f t="shared" ref="H30:K30" si="7">SUM(H31:H35)</f>
        <v>1878.4493199999997</v>
      </c>
      <c r="I30" s="73">
        <f t="shared" si="7"/>
        <v>18750.674999999999</v>
      </c>
      <c r="J30" s="73">
        <f t="shared" si="7"/>
        <v>0</v>
      </c>
      <c r="K30" s="74">
        <f t="shared" si="7"/>
        <v>0</v>
      </c>
    </row>
    <row r="31" spans="1:11" ht="15" customHeight="1" x14ac:dyDescent="0.25">
      <c r="A31" s="92"/>
      <c r="B31" s="94"/>
      <c r="C31" s="138"/>
      <c r="D31" s="134"/>
      <c r="E31" s="11" t="s">
        <v>2</v>
      </c>
      <c r="F31" s="75">
        <f t="shared" si="1"/>
        <v>0</v>
      </c>
      <c r="G31" s="13">
        <v>0</v>
      </c>
      <c r="H31" s="14">
        <v>0</v>
      </c>
      <c r="I31" s="14">
        <v>0</v>
      </c>
      <c r="J31" s="14">
        <v>0</v>
      </c>
      <c r="K31" s="41">
        <v>0</v>
      </c>
    </row>
    <row r="32" spans="1:11" ht="15" customHeight="1" x14ac:dyDescent="0.25">
      <c r="A32" s="92"/>
      <c r="B32" s="94"/>
      <c r="C32" s="138"/>
      <c r="D32" s="134"/>
      <c r="E32" s="12" t="s">
        <v>75</v>
      </c>
      <c r="F32" s="75">
        <f t="shared" si="1"/>
        <v>0</v>
      </c>
      <c r="G32" s="13">
        <v>0</v>
      </c>
      <c r="H32" s="14">
        <v>0</v>
      </c>
      <c r="I32" s="14">
        <v>0</v>
      </c>
      <c r="J32" s="14">
        <v>0</v>
      </c>
      <c r="K32" s="41">
        <v>0</v>
      </c>
    </row>
    <row r="33" spans="1:11" ht="15" customHeight="1" x14ac:dyDescent="0.25">
      <c r="A33" s="92"/>
      <c r="B33" s="94"/>
      <c r="C33" s="138"/>
      <c r="D33" s="134"/>
      <c r="E33" s="11" t="s">
        <v>3</v>
      </c>
      <c r="F33" s="75">
        <f t="shared" si="1"/>
        <v>0</v>
      </c>
      <c r="G33" s="13">
        <v>0</v>
      </c>
      <c r="H33" s="14">
        <v>0</v>
      </c>
      <c r="I33" s="14">
        <v>0</v>
      </c>
      <c r="J33" s="14">
        <v>0</v>
      </c>
      <c r="K33" s="41">
        <v>0</v>
      </c>
    </row>
    <row r="34" spans="1:11" ht="15" customHeight="1" x14ac:dyDescent="0.25">
      <c r="A34" s="92"/>
      <c r="B34" s="94"/>
      <c r="C34" s="138"/>
      <c r="D34" s="134"/>
      <c r="E34" s="11" t="s">
        <v>4</v>
      </c>
      <c r="F34" s="75">
        <f t="shared" si="1"/>
        <v>20629.125319999999</v>
      </c>
      <c r="G34" s="13">
        <v>1E-3</v>
      </c>
      <c r="H34" s="14">
        <f>6274.70007-4396.25075</f>
        <v>1878.4493199999997</v>
      </c>
      <c r="I34" s="14">
        <f>18750.675</f>
        <v>18750.674999999999</v>
      </c>
      <c r="J34" s="14">
        <v>0</v>
      </c>
      <c r="K34" s="41">
        <v>0</v>
      </c>
    </row>
    <row r="35" spans="1:11" ht="15" customHeight="1" thickBot="1" x14ac:dyDescent="0.3">
      <c r="A35" s="92"/>
      <c r="B35" s="145"/>
      <c r="C35" s="147"/>
      <c r="D35" s="151"/>
      <c r="E35" s="33" t="s">
        <v>5</v>
      </c>
      <c r="F35" s="85">
        <f t="shared" si="1"/>
        <v>0</v>
      </c>
      <c r="G35" s="34">
        <v>0</v>
      </c>
      <c r="H35" s="35">
        <v>0</v>
      </c>
      <c r="I35" s="35">
        <v>0</v>
      </c>
      <c r="J35" s="35">
        <v>0</v>
      </c>
      <c r="K35" s="54">
        <v>0</v>
      </c>
    </row>
    <row r="36" spans="1:11" ht="15" customHeight="1" x14ac:dyDescent="0.25">
      <c r="A36" s="91" t="s">
        <v>79</v>
      </c>
      <c r="B36" s="93" t="s">
        <v>109</v>
      </c>
      <c r="C36" s="137" t="s">
        <v>81</v>
      </c>
      <c r="D36" s="133" t="s">
        <v>12</v>
      </c>
      <c r="E36" s="70" t="s">
        <v>1</v>
      </c>
      <c r="F36" s="71">
        <f t="shared" si="1"/>
        <v>1405432.71</v>
      </c>
      <c r="G36" s="72">
        <f>SUM(G37:G41)</f>
        <v>1350000</v>
      </c>
      <c r="H36" s="73">
        <f t="shared" ref="H36:K36" si="8">SUM(H37:H41)</f>
        <v>55432.71</v>
      </c>
      <c r="I36" s="73">
        <f t="shared" si="8"/>
        <v>0</v>
      </c>
      <c r="J36" s="73">
        <f t="shared" si="8"/>
        <v>0</v>
      </c>
      <c r="K36" s="74">
        <f t="shared" si="8"/>
        <v>0</v>
      </c>
    </row>
    <row r="37" spans="1:11" ht="15" customHeight="1" x14ac:dyDescent="0.25">
      <c r="A37" s="92"/>
      <c r="B37" s="94"/>
      <c r="C37" s="138"/>
      <c r="D37" s="134"/>
      <c r="E37" s="11" t="s">
        <v>2</v>
      </c>
      <c r="F37" s="75">
        <f t="shared" si="1"/>
        <v>0</v>
      </c>
      <c r="G37" s="13">
        <v>0</v>
      </c>
      <c r="H37" s="14">
        <v>0</v>
      </c>
      <c r="I37" s="14">
        <v>0</v>
      </c>
      <c r="J37" s="14">
        <v>0</v>
      </c>
      <c r="K37" s="41">
        <v>0</v>
      </c>
    </row>
    <row r="38" spans="1:11" ht="15" customHeight="1" x14ac:dyDescent="0.25">
      <c r="A38" s="92"/>
      <c r="B38" s="94"/>
      <c r="C38" s="138"/>
      <c r="D38" s="134"/>
      <c r="E38" s="12" t="s">
        <v>75</v>
      </c>
      <c r="F38" s="75">
        <f t="shared" si="1"/>
        <v>1405377.2772900001</v>
      </c>
      <c r="G38" s="13">
        <v>1350000</v>
      </c>
      <c r="H38" s="14">
        <v>55377.277289999998</v>
      </c>
      <c r="I38" s="14">
        <v>0</v>
      </c>
      <c r="J38" s="14">
        <v>0</v>
      </c>
      <c r="K38" s="41">
        <v>0</v>
      </c>
    </row>
    <row r="39" spans="1:11" ht="15" customHeight="1" x14ac:dyDescent="0.25">
      <c r="A39" s="92"/>
      <c r="B39" s="94"/>
      <c r="C39" s="138"/>
      <c r="D39" s="134"/>
      <c r="E39" s="11" t="s">
        <v>3</v>
      </c>
      <c r="F39" s="75">
        <f t="shared" si="1"/>
        <v>0</v>
      </c>
      <c r="G39" s="13">
        <v>0</v>
      </c>
      <c r="H39" s="14">
        <v>0</v>
      </c>
      <c r="I39" s="14">
        <v>0</v>
      </c>
      <c r="J39" s="14">
        <v>0</v>
      </c>
      <c r="K39" s="41">
        <v>0</v>
      </c>
    </row>
    <row r="40" spans="1:11" ht="15" customHeight="1" x14ac:dyDescent="0.25">
      <c r="A40" s="92"/>
      <c r="B40" s="94"/>
      <c r="C40" s="138"/>
      <c r="D40" s="134"/>
      <c r="E40" s="11" t="s">
        <v>4</v>
      </c>
      <c r="F40" s="75">
        <f t="shared" si="1"/>
        <v>55.43271</v>
      </c>
      <c r="G40" s="13">
        <v>0</v>
      </c>
      <c r="H40" s="14">
        <v>55.43271</v>
      </c>
      <c r="I40" s="14">
        <v>0</v>
      </c>
      <c r="J40" s="14">
        <v>0</v>
      </c>
      <c r="K40" s="41">
        <v>0</v>
      </c>
    </row>
    <row r="41" spans="1:11" ht="15" customHeight="1" thickBot="1" x14ac:dyDescent="0.3">
      <c r="A41" s="92"/>
      <c r="B41" s="145"/>
      <c r="C41" s="147"/>
      <c r="D41" s="151"/>
      <c r="E41" s="33" t="s">
        <v>5</v>
      </c>
      <c r="F41" s="85">
        <f t="shared" si="1"/>
        <v>0</v>
      </c>
      <c r="G41" s="34">
        <v>0</v>
      </c>
      <c r="H41" s="35">
        <v>0</v>
      </c>
      <c r="I41" s="35">
        <v>0</v>
      </c>
      <c r="J41" s="35">
        <v>0</v>
      </c>
      <c r="K41" s="54">
        <v>0</v>
      </c>
    </row>
    <row r="42" spans="1:11" ht="15" customHeight="1" x14ac:dyDescent="0.25">
      <c r="A42" s="91" t="s">
        <v>88</v>
      </c>
      <c r="B42" s="93" t="s">
        <v>86</v>
      </c>
      <c r="C42" s="137" t="s">
        <v>81</v>
      </c>
      <c r="D42" s="133" t="s">
        <v>87</v>
      </c>
      <c r="E42" s="70" t="s">
        <v>1</v>
      </c>
      <c r="F42" s="71">
        <f t="shared" si="1"/>
        <v>57708.923179999998</v>
      </c>
      <c r="G42" s="72">
        <f>SUM(G43:G47)</f>
        <v>55843.381869999997</v>
      </c>
      <c r="H42" s="73">
        <f t="shared" ref="H42:K42" si="9">SUM(H43:H47)</f>
        <v>1865.5413100000001</v>
      </c>
      <c r="I42" s="73">
        <f t="shared" si="9"/>
        <v>0</v>
      </c>
      <c r="J42" s="73">
        <f t="shared" si="9"/>
        <v>0</v>
      </c>
      <c r="K42" s="74">
        <f t="shared" si="9"/>
        <v>0</v>
      </c>
    </row>
    <row r="43" spans="1:11" ht="15" customHeight="1" x14ac:dyDescent="0.25">
      <c r="A43" s="92"/>
      <c r="B43" s="94"/>
      <c r="C43" s="138"/>
      <c r="D43" s="134"/>
      <c r="E43" s="11" t="s">
        <v>2</v>
      </c>
      <c r="F43" s="75">
        <f t="shared" si="1"/>
        <v>57708.923179999998</v>
      </c>
      <c r="G43" s="13">
        <v>55843.381869999997</v>
      </c>
      <c r="H43" s="14">
        <v>1865.5413100000001</v>
      </c>
      <c r="I43" s="14">
        <v>0</v>
      </c>
      <c r="J43" s="14">
        <v>0</v>
      </c>
      <c r="K43" s="41">
        <v>0</v>
      </c>
    </row>
    <row r="44" spans="1:11" ht="15" customHeight="1" x14ac:dyDescent="0.25">
      <c r="A44" s="92"/>
      <c r="B44" s="94"/>
      <c r="C44" s="138"/>
      <c r="D44" s="134"/>
      <c r="E44" s="12" t="s">
        <v>75</v>
      </c>
      <c r="F44" s="75">
        <f t="shared" si="1"/>
        <v>0</v>
      </c>
      <c r="G44" s="13">
        <v>0</v>
      </c>
      <c r="H44" s="14">
        <v>0</v>
      </c>
      <c r="I44" s="14">
        <v>0</v>
      </c>
      <c r="J44" s="14">
        <v>0</v>
      </c>
      <c r="K44" s="41">
        <v>0</v>
      </c>
    </row>
    <row r="45" spans="1:11" ht="15" customHeight="1" x14ac:dyDescent="0.25">
      <c r="A45" s="92"/>
      <c r="B45" s="94"/>
      <c r="C45" s="138"/>
      <c r="D45" s="134"/>
      <c r="E45" s="11" t="s">
        <v>3</v>
      </c>
      <c r="F45" s="75">
        <f t="shared" si="1"/>
        <v>0</v>
      </c>
      <c r="G45" s="13">
        <v>0</v>
      </c>
      <c r="H45" s="14">
        <v>0</v>
      </c>
      <c r="I45" s="14">
        <v>0</v>
      </c>
      <c r="J45" s="14">
        <v>0</v>
      </c>
      <c r="K45" s="41">
        <v>0</v>
      </c>
    </row>
    <row r="46" spans="1:11" ht="15" customHeight="1" x14ac:dyDescent="0.25">
      <c r="A46" s="92"/>
      <c r="B46" s="94"/>
      <c r="C46" s="138"/>
      <c r="D46" s="134"/>
      <c r="E46" s="11" t="s">
        <v>4</v>
      </c>
      <c r="F46" s="75">
        <f t="shared" si="1"/>
        <v>0</v>
      </c>
      <c r="G46" s="13">
        <v>0</v>
      </c>
      <c r="H46" s="14">
        <v>0</v>
      </c>
      <c r="I46" s="14">
        <v>0</v>
      </c>
      <c r="J46" s="14">
        <v>0</v>
      </c>
      <c r="K46" s="41">
        <v>0</v>
      </c>
    </row>
    <row r="47" spans="1:11" ht="15" customHeight="1" thickBot="1" x14ac:dyDescent="0.3">
      <c r="A47" s="92"/>
      <c r="B47" s="95"/>
      <c r="C47" s="146"/>
      <c r="D47" s="150"/>
      <c r="E47" s="62" t="s">
        <v>5</v>
      </c>
      <c r="F47" s="86">
        <f t="shared" si="1"/>
        <v>0</v>
      </c>
      <c r="G47" s="55">
        <v>0</v>
      </c>
      <c r="H47" s="56">
        <v>0</v>
      </c>
      <c r="I47" s="56">
        <v>0</v>
      </c>
      <c r="J47" s="56">
        <v>0</v>
      </c>
      <c r="K47" s="57">
        <v>0</v>
      </c>
    </row>
    <row r="48" spans="1:11" thickTop="1" x14ac:dyDescent="0.25">
      <c r="A48" s="108" t="s">
        <v>67</v>
      </c>
      <c r="B48" s="102" t="s">
        <v>68</v>
      </c>
      <c r="C48" s="105" t="s">
        <v>110</v>
      </c>
      <c r="D48" s="120" t="s">
        <v>37</v>
      </c>
      <c r="E48" s="63" t="s">
        <v>1</v>
      </c>
      <c r="F48" s="64">
        <f t="shared" si="1"/>
        <v>1701339.8572719498</v>
      </c>
      <c r="G48" s="65">
        <f>SUM(G54,G90,G96,G126)</f>
        <v>164025.90690195002</v>
      </c>
      <c r="H48" s="66">
        <f t="shared" ref="H48:K48" si="10">SUM(H54,H90,H96,H126)</f>
        <v>582258.11653999996</v>
      </c>
      <c r="I48" s="66">
        <f t="shared" si="10"/>
        <v>384752.53162000002</v>
      </c>
      <c r="J48" s="66">
        <f t="shared" si="10"/>
        <v>291285.91839999997</v>
      </c>
      <c r="K48" s="67">
        <f t="shared" si="10"/>
        <v>279017.38381000003</v>
      </c>
    </row>
    <row r="49" spans="1:11" ht="15" x14ac:dyDescent="0.25">
      <c r="A49" s="108"/>
      <c r="B49" s="103"/>
      <c r="C49" s="106"/>
      <c r="D49" s="121"/>
      <c r="E49" s="7" t="s">
        <v>2</v>
      </c>
      <c r="F49" s="68">
        <f t="shared" si="1"/>
        <v>0</v>
      </c>
      <c r="G49" s="9">
        <f t="shared" ref="G49:K53" si="11">SUM(G55,G91,G97,G127)</f>
        <v>0</v>
      </c>
      <c r="H49" s="10">
        <f t="shared" si="11"/>
        <v>0</v>
      </c>
      <c r="I49" s="10">
        <f t="shared" si="11"/>
        <v>0</v>
      </c>
      <c r="J49" s="10">
        <f t="shared" si="11"/>
        <v>0</v>
      </c>
      <c r="K49" s="39">
        <f t="shared" si="11"/>
        <v>0</v>
      </c>
    </row>
    <row r="50" spans="1:11" ht="15" x14ac:dyDescent="0.25">
      <c r="A50" s="108"/>
      <c r="B50" s="103"/>
      <c r="C50" s="106"/>
      <c r="D50" s="121"/>
      <c r="E50" s="8" t="s">
        <v>75</v>
      </c>
      <c r="F50" s="68">
        <f t="shared" si="1"/>
        <v>105126.91786</v>
      </c>
      <c r="G50" s="9">
        <f t="shared" si="11"/>
        <v>0</v>
      </c>
      <c r="H50" s="10">
        <f t="shared" si="11"/>
        <v>64901.108930000002</v>
      </c>
      <c r="I50" s="10">
        <f t="shared" si="11"/>
        <v>40225.808929999999</v>
      </c>
      <c r="J50" s="10">
        <f t="shared" si="11"/>
        <v>0</v>
      </c>
      <c r="K50" s="39">
        <f t="shared" si="11"/>
        <v>0</v>
      </c>
    </row>
    <row r="51" spans="1:11" ht="15" x14ac:dyDescent="0.25">
      <c r="A51" s="108"/>
      <c r="B51" s="103"/>
      <c r="C51" s="106"/>
      <c r="D51" s="121"/>
      <c r="E51" s="7" t="s">
        <v>3</v>
      </c>
      <c r="F51" s="68">
        <f t="shared" si="1"/>
        <v>74804.816999999995</v>
      </c>
      <c r="G51" s="9">
        <f t="shared" si="11"/>
        <v>1855.68</v>
      </c>
      <c r="H51" s="10">
        <f t="shared" si="11"/>
        <v>1853.172</v>
      </c>
      <c r="I51" s="10">
        <f t="shared" si="11"/>
        <v>1852.452</v>
      </c>
      <c r="J51" s="10">
        <f t="shared" si="11"/>
        <v>1852.452</v>
      </c>
      <c r="K51" s="39">
        <f t="shared" si="11"/>
        <v>67391.061000000002</v>
      </c>
    </row>
    <row r="52" spans="1:11" ht="15" x14ac:dyDescent="0.25">
      <c r="A52" s="108"/>
      <c r="B52" s="103"/>
      <c r="C52" s="106"/>
      <c r="D52" s="121"/>
      <c r="E52" s="7" t="s">
        <v>4</v>
      </c>
      <c r="F52" s="68">
        <f t="shared" si="1"/>
        <v>1521408.12241195</v>
      </c>
      <c r="G52" s="9">
        <f t="shared" si="11"/>
        <v>162170.22690195002</v>
      </c>
      <c r="H52" s="10">
        <f t="shared" si="11"/>
        <v>515503.83560999995</v>
      </c>
      <c r="I52" s="10">
        <f t="shared" si="11"/>
        <v>342674.27069000003</v>
      </c>
      <c r="J52" s="10">
        <f t="shared" si="11"/>
        <v>289433.46639999998</v>
      </c>
      <c r="K52" s="39">
        <f t="shared" si="11"/>
        <v>211626.32281000001</v>
      </c>
    </row>
    <row r="53" spans="1:11" thickBot="1" x14ac:dyDescent="0.3">
      <c r="A53" s="108"/>
      <c r="B53" s="104"/>
      <c r="C53" s="107"/>
      <c r="D53" s="123"/>
      <c r="E53" s="24" t="s">
        <v>5</v>
      </c>
      <c r="F53" s="69">
        <f t="shared" si="1"/>
        <v>0</v>
      </c>
      <c r="G53" s="25">
        <f t="shared" si="11"/>
        <v>0</v>
      </c>
      <c r="H53" s="26">
        <f t="shared" si="11"/>
        <v>0</v>
      </c>
      <c r="I53" s="26">
        <f t="shared" si="11"/>
        <v>0</v>
      </c>
      <c r="J53" s="26">
        <f t="shared" si="11"/>
        <v>0</v>
      </c>
      <c r="K53" s="40">
        <f t="shared" si="11"/>
        <v>0</v>
      </c>
    </row>
    <row r="54" spans="1:11" ht="15" customHeight="1" x14ac:dyDescent="0.25">
      <c r="A54" s="91" t="s">
        <v>20</v>
      </c>
      <c r="B54" s="143" t="s">
        <v>34</v>
      </c>
      <c r="C54" s="127" t="s">
        <v>110</v>
      </c>
      <c r="D54" s="129" t="s">
        <v>37</v>
      </c>
      <c r="E54" s="70" t="s">
        <v>1</v>
      </c>
      <c r="F54" s="71">
        <f t="shared" si="1"/>
        <v>257282.18130999999</v>
      </c>
      <c r="G54" s="72">
        <f>SUM(G60,G66,G72,G78,G84)</f>
        <v>79328.226160000006</v>
      </c>
      <c r="H54" s="73">
        <f t="shared" ref="H54:K54" si="12">SUM(H60,H66,H72,H78,H84)</f>
        <v>117197.19911</v>
      </c>
      <c r="I54" s="73">
        <f t="shared" si="12"/>
        <v>50406.445019999985</v>
      </c>
      <c r="J54" s="73">
        <f t="shared" si="12"/>
        <v>5105.3224099999852</v>
      </c>
      <c r="K54" s="74">
        <f t="shared" si="12"/>
        <v>5244.9886099999921</v>
      </c>
    </row>
    <row r="55" spans="1:11" ht="15" customHeight="1" x14ac:dyDescent="0.25">
      <c r="A55" s="92"/>
      <c r="B55" s="144"/>
      <c r="C55" s="128"/>
      <c r="D55" s="130"/>
      <c r="E55" s="11" t="s">
        <v>2</v>
      </c>
      <c r="F55" s="75">
        <f t="shared" si="1"/>
        <v>0</v>
      </c>
      <c r="G55" s="13">
        <f t="shared" ref="G55:K59" si="13">SUM(G61,G67,G73,G79,G85)</f>
        <v>0</v>
      </c>
      <c r="H55" s="14">
        <f t="shared" si="13"/>
        <v>0</v>
      </c>
      <c r="I55" s="14">
        <f t="shared" si="13"/>
        <v>0</v>
      </c>
      <c r="J55" s="14">
        <f t="shared" si="13"/>
        <v>0</v>
      </c>
      <c r="K55" s="41">
        <f t="shared" si="13"/>
        <v>0</v>
      </c>
    </row>
    <row r="56" spans="1:11" ht="15" customHeight="1" x14ac:dyDescent="0.25">
      <c r="A56" s="92"/>
      <c r="B56" s="144"/>
      <c r="C56" s="128"/>
      <c r="D56" s="130"/>
      <c r="E56" s="12" t="s">
        <v>75</v>
      </c>
      <c r="F56" s="75">
        <f t="shared" si="1"/>
        <v>105126.91786</v>
      </c>
      <c r="G56" s="13">
        <f t="shared" si="13"/>
        <v>0</v>
      </c>
      <c r="H56" s="14">
        <f t="shared" si="13"/>
        <v>64901.108930000002</v>
      </c>
      <c r="I56" s="14">
        <f t="shared" si="13"/>
        <v>40225.808929999999</v>
      </c>
      <c r="J56" s="14">
        <f t="shared" si="13"/>
        <v>0</v>
      </c>
      <c r="K56" s="41">
        <f t="shared" si="13"/>
        <v>0</v>
      </c>
    </row>
    <row r="57" spans="1:11" ht="15" customHeight="1" x14ac:dyDescent="0.25">
      <c r="A57" s="92"/>
      <c r="B57" s="144"/>
      <c r="C57" s="128"/>
      <c r="D57" s="130"/>
      <c r="E57" s="11" t="s">
        <v>3</v>
      </c>
      <c r="F57" s="75">
        <f t="shared" si="1"/>
        <v>9266.2080000000005</v>
      </c>
      <c r="G57" s="13">
        <f t="shared" si="13"/>
        <v>1855.68</v>
      </c>
      <c r="H57" s="14">
        <f t="shared" si="13"/>
        <v>1853.172</v>
      </c>
      <c r="I57" s="14">
        <f t="shared" si="13"/>
        <v>1852.452</v>
      </c>
      <c r="J57" s="14">
        <f t="shared" si="13"/>
        <v>1852.452</v>
      </c>
      <c r="K57" s="41">
        <f t="shared" si="13"/>
        <v>1852.452</v>
      </c>
    </row>
    <row r="58" spans="1:11" ht="15" customHeight="1" x14ac:dyDescent="0.25">
      <c r="A58" s="92"/>
      <c r="B58" s="144"/>
      <c r="C58" s="128"/>
      <c r="D58" s="130"/>
      <c r="E58" s="11" t="s">
        <v>4</v>
      </c>
      <c r="F58" s="75">
        <f t="shared" si="1"/>
        <v>142889.05544999993</v>
      </c>
      <c r="G58" s="13">
        <f t="shared" si="13"/>
        <v>77472.546159999998</v>
      </c>
      <c r="H58" s="14">
        <f t="shared" si="13"/>
        <v>50442.918179999993</v>
      </c>
      <c r="I58" s="14">
        <f t="shared" si="13"/>
        <v>8328.1840899999806</v>
      </c>
      <c r="J58" s="14">
        <f t="shared" si="13"/>
        <v>3252.870409999985</v>
      </c>
      <c r="K58" s="41">
        <f t="shared" si="13"/>
        <v>3392.5366099999919</v>
      </c>
    </row>
    <row r="59" spans="1:11" ht="15" customHeight="1" x14ac:dyDescent="0.25">
      <c r="A59" s="92"/>
      <c r="B59" s="144"/>
      <c r="C59" s="128"/>
      <c r="D59" s="130"/>
      <c r="E59" s="6" t="s">
        <v>5</v>
      </c>
      <c r="F59" s="76">
        <f t="shared" si="1"/>
        <v>0</v>
      </c>
      <c r="G59" s="15">
        <f t="shared" si="13"/>
        <v>0</v>
      </c>
      <c r="H59" s="16">
        <f t="shared" si="13"/>
        <v>0</v>
      </c>
      <c r="I59" s="16">
        <f t="shared" si="13"/>
        <v>0</v>
      </c>
      <c r="J59" s="16">
        <f t="shared" si="13"/>
        <v>0</v>
      </c>
      <c r="K59" s="42">
        <f t="shared" si="13"/>
        <v>0</v>
      </c>
    </row>
    <row r="60" spans="1:11" ht="15" customHeight="1" x14ac:dyDescent="0.25">
      <c r="A60" s="90" t="s">
        <v>21</v>
      </c>
      <c r="B60" s="153" t="s">
        <v>117</v>
      </c>
      <c r="C60" s="148" t="s">
        <v>110</v>
      </c>
      <c r="D60" s="149" t="s">
        <v>37</v>
      </c>
      <c r="E60" s="77" t="s">
        <v>1</v>
      </c>
      <c r="F60" s="78">
        <f t="shared" si="1"/>
        <v>65640.53416999997</v>
      </c>
      <c r="G60" s="79">
        <f>SUM(G61:G65)</f>
        <v>49841.487760000004</v>
      </c>
      <c r="H60" s="80">
        <f t="shared" ref="H60:K60" si="14">SUM(H61:H65)</f>
        <v>6551.1213799999996</v>
      </c>
      <c r="I60" s="80">
        <f t="shared" si="14"/>
        <v>2602.5180099999816</v>
      </c>
      <c r="J60" s="80">
        <f t="shared" si="14"/>
        <v>3252.870409999985</v>
      </c>
      <c r="K60" s="81">
        <f t="shared" si="14"/>
        <v>3392.5366099999919</v>
      </c>
    </row>
    <row r="61" spans="1:11" ht="15" customHeight="1" x14ac:dyDescent="0.25">
      <c r="A61" s="90"/>
      <c r="B61" s="153"/>
      <c r="C61" s="148"/>
      <c r="D61" s="149"/>
      <c r="E61" s="21" t="s">
        <v>2</v>
      </c>
      <c r="F61" s="82">
        <f t="shared" si="1"/>
        <v>0</v>
      </c>
      <c r="G61" s="17">
        <v>0</v>
      </c>
      <c r="H61" s="18">
        <v>0</v>
      </c>
      <c r="I61" s="18">
        <v>0</v>
      </c>
      <c r="J61" s="18">
        <v>0</v>
      </c>
      <c r="K61" s="43">
        <v>0</v>
      </c>
    </row>
    <row r="62" spans="1:11" ht="15" customHeight="1" x14ac:dyDescent="0.25">
      <c r="A62" s="90"/>
      <c r="B62" s="153"/>
      <c r="C62" s="148"/>
      <c r="D62" s="149"/>
      <c r="E62" s="22" t="s">
        <v>75</v>
      </c>
      <c r="F62" s="82">
        <f t="shared" si="1"/>
        <v>0</v>
      </c>
      <c r="G62" s="17">
        <v>0</v>
      </c>
      <c r="H62" s="18">
        <v>0</v>
      </c>
      <c r="I62" s="18">
        <v>0</v>
      </c>
      <c r="J62" s="18">
        <v>0</v>
      </c>
      <c r="K62" s="43">
        <v>0</v>
      </c>
    </row>
    <row r="63" spans="1:11" ht="15" customHeight="1" x14ac:dyDescent="0.25">
      <c r="A63" s="90"/>
      <c r="B63" s="153"/>
      <c r="C63" s="148"/>
      <c r="D63" s="149"/>
      <c r="E63" s="21" t="s">
        <v>3</v>
      </c>
      <c r="F63" s="82">
        <f t="shared" si="1"/>
        <v>0</v>
      </c>
      <c r="G63" s="17">
        <v>0</v>
      </c>
      <c r="H63" s="18">
        <v>0</v>
      </c>
      <c r="I63" s="18">
        <v>0</v>
      </c>
      <c r="J63" s="18">
        <v>0</v>
      </c>
      <c r="K63" s="43">
        <v>0</v>
      </c>
    </row>
    <row r="64" spans="1:11" ht="15" customHeight="1" x14ac:dyDescent="0.25">
      <c r="A64" s="90"/>
      <c r="B64" s="153"/>
      <c r="C64" s="148"/>
      <c r="D64" s="149"/>
      <c r="E64" s="21" t="s">
        <v>4</v>
      </c>
      <c r="F64" s="82">
        <f t="shared" si="1"/>
        <v>65640.53416999997</v>
      </c>
      <c r="G64" s="17">
        <f>1600+4500+31379.15533+1945.6+12800+1142.752+9456.22043-12800-182.24</f>
        <v>49841.487760000004</v>
      </c>
      <c r="H64" s="18">
        <f>6299.065+317.02246-6616.08746+6551.12138</f>
        <v>6551.1213799999996</v>
      </c>
      <c r="I64" s="18">
        <f>244513.71821-224323.13844-17588.06176</f>
        <v>2602.5180099999816</v>
      </c>
      <c r="J64" s="18">
        <f>245164.07061-224323.13844-17588.06176</f>
        <v>3252.870409999985</v>
      </c>
      <c r="K64" s="43">
        <f>169476.48441-148495.88604-17588.06176</f>
        <v>3392.5366099999919</v>
      </c>
    </row>
    <row r="65" spans="1:11" ht="15" customHeight="1" x14ac:dyDescent="0.25">
      <c r="A65" s="90"/>
      <c r="B65" s="153"/>
      <c r="C65" s="148"/>
      <c r="D65" s="149"/>
      <c r="E65" s="23" t="s">
        <v>5</v>
      </c>
      <c r="F65" s="83">
        <f t="shared" si="1"/>
        <v>0</v>
      </c>
      <c r="G65" s="19">
        <v>0</v>
      </c>
      <c r="H65" s="20">
        <v>0</v>
      </c>
      <c r="I65" s="20">
        <v>0</v>
      </c>
      <c r="J65" s="20">
        <v>0</v>
      </c>
      <c r="K65" s="52">
        <v>0</v>
      </c>
    </row>
    <row r="66" spans="1:11" ht="15" customHeight="1" x14ac:dyDescent="0.25">
      <c r="A66" s="90" t="s">
        <v>23</v>
      </c>
      <c r="B66" s="96" t="s">
        <v>107</v>
      </c>
      <c r="C66" s="99" t="s">
        <v>120</v>
      </c>
      <c r="D66" s="124" t="s">
        <v>12</v>
      </c>
      <c r="E66" s="77" t="s">
        <v>1</v>
      </c>
      <c r="F66" s="78">
        <f t="shared" si="1"/>
        <v>105232.15002</v>
      </c>
      <c r="G66" s="79">
        <f>SUM(G67:G71)</f>
        <v>0</v>
      </c>
      <c r="H66" s="80">
        <f t="shared" ref="H66:K66" si="15">SUM(H67:H71)</f>
        <v>64966.07501</v>
      </c>
      <c r="I66" s="80">
        <f t="shared" si="15"/>
        <v>40266.07501</v>
      </c>
      <c r="J66" s="80">
        <f t="shared" si="15"/>
        <v>0</v>
      </c>
      <c r="K66" s="81">
        <f t="shared" si="15"/>
        <v>0</v>
      </c>
    </row>
    <row r="67" spans="1:11" ht="15" customHeight="1" x14ac:dyDescent="0.25">
      <c r="A67" s="90"/>
      <c r="B67" s="97"/>
      <c r="C67" s="100"/>
      <c r="D67" s="125"/>
      <c r="E67" s="21" t="s">
        <v>2</v>
      </c>
      <c r="F67" s="82">
        <f t="shared" si="1"/>
        <v>0</v>
      </c>
      <c r="G67" s="17">
        <v>0</v>
      </c>
      <c r="H67" s="18">
        <v>0</v>
      </c>
      <c r="I67" s="18">
        <v>0</v>
      </c>
      <c r="J67" s="18">
        <v>0</v>
      </c>
      <c r="K67" s="43">
        <v>0</v>
      </c>
    </row>
    <row r="68" spans="1:11" ht="15" customHeight="1" x14ac:dyDescent="0.25">
      <c r="A68" s="90"/>
      <c r="B68" s="97"/>
      <c r="C68" s="100"/>
      <c r="D68" s="125"/>
      <c r="E68" s="22" t="s">
        <v>75</v>
      </c>
      <c r="F68" s="82">
        <f t="shared" si="1"/>
        <v>105126.91786</v>
      </c>
      <c r="G68" s="17">
        <v>0</v>
      </c>
      <c r="H68" s="18">
        <v>64901.108930000002</v>
      </c>
      <c r="I68" s="18">
        <f>40225.80893</f>
        <v>40225.808929999999</v>
      </c>
      <c r="J68" s="18">
        <v>0</v>
      </c>
      <c r="K68" s="43">
        <v>0</v>
      </c>
    </row>
    <row r="69" spans="1:11" ht="15" customHeight="1" x14ac:dyDescent="0.25">
      <c r="A69" s="90"/>
      <c r="B69" s="97"/>
      <c r="C69" s="100"/>
      <c r="D69" s="125"/>
      <c r="E69" s="21" t="s">
        <v>3</v>
      </c>
      <c r="F69" s="82">
        <f t="shared" si="1"/>
        <v>0</v>
      </c>
      <c r="G69" s="17">
        <v>0</v>
      </c>
      <c r="H69" s="18">
        <v>0</v>
      </c>
      <c r="I69" s="18">
        <v>0</v>
      </c>
      <c r="J69" s="18">
        <v>0</v>
      </c>
      <c r="K69" s="43">
        <v>0</v>
      </c>
    </row>
    <row r="70" spans="1:11" ht="15" customHeight="1" x14ac:dyDescent="0.25">
      <c r="A70" s="90"/>
      <c r="B70" s="97"/>
      <c r="C70" s="100"/>
      <c r="D70" s="125"/>
      <c r="E70" s="21" t="s">
        <v>4</v>
      </c>
      <c r="F70" s="82">
        <f t="shared" si="1"/>
        <v>105.23216000000015</v>
      </c>
      <c r="G70" s="17">
        <v>0</v>
      </c>
      <c r="H70" s="18">
        <f>69.43319+992.03681-1061.47+6616.08746-6551.12138</f>
        <v>64.966080000000147</v>
      </c>
      <c r="I70" s="18">
        <f>40.26608</f>
        <v>40.266080000000002</v>
      </c>
      <c r="J70" s="18">
        <v>0</v>
      </c>
      <c r="K70" s="43">
        <v>0</v>
      </c>
    </row>
    <row r="71" spans="1:11" ht="15" customHeight="1" x14ac:dyDescent="0.25">
      <c r="A71" s="90"/>
      <c r="B71" s="113"/>
      <c r="C71" s="131"/>
      <c r="D71" s="132"/>
      <c r="E71" s="23" t="s">
        <v>5</v>
      </c>
      <c r="F71" s="83">
        <f t="shared" ref="F71:F134" si="16">SUM(G71:K71)</f>
        <v>0</v>
      </c>
      <c r="G71" s="19">
        <v>0</v>
      </c>
      <c r="H71" s="20">
        <v>0</v>
      </c>
      <c r="I71" s="20">
        <v>0</v>
      </c>
      <c r="J71" s="20">
        <v>0</v>
      </c>
      <c r="K71" s="52">
        <v>0</v>
      </c>
    </row>
    <row r="72" spans="1:11" ht="15" customHeight="1" x14ac:dyDescent="0.25">
      <c r="A72" s="90" t="s">
        <v>64</v>
      </c>
      <c r="B72" s="96" t="s">
        <v>22</v>
      </c>
      <c r="C72" s="99" t="s">
        <v>116</v>
      </c>
      <c r="D72" s="124" t="s">
        <v>12</v>
      </c>
      <c r="E72" s="77" t="s">
        <v>1</v>
      </c>
      <c r="F72" s="78">
        <f t="shared" si="16"/>
        <v>5065.5284000000001</v>
      </c>
      <c r="G72" s="79">
        <f>SUM(G73:G77)</f>
        <v>3405.0583999999999</v>
      </c>
      <c r="H72" s="80">
        <f t="shared" ref="H72:K72" si="17">SUM(H73:H77)</f>
        <v>1061.47</v>
      </c>
      <c r="I72" s="80">
        <f t="shared" si="17"/>
        <v>599</v>
      </c>
      <c r="J72" s="80">
        <f t="shared" si="17"/>
        <v>0</v>
      </c>
      <c r="K72" s="81">
        <f t="shared" si="17"/>
        <v>0</v>
      </c>
    </row>
    <row r="73" spans="1:11" ht="15" customHeight="1" x14ac:dyDescent="0.25">
      <c r="A73" s="90"/>
      <c r="B73" s="97"/>
      <c r="C73" s="100"/>
      <c r="D73" s="125"/>
      <c r="E73" s="21" t="s">
        <v>2</v>
      </c>
      <c r="F73" s="82">
        <f t="shared" si="16"/>
        <v>0</v>
      </c>
      <c r="G73" s="17">
        <v>0</v>
      </c>
      <c r="H73" s="18">
        <v>0</v>
      </c>
      <c r="I73" s="18">
        <v>0</v>
      </c>
      <c r="J73" s="18">
        <v>0</v>
      </c>
      <c r="K73" s="43">
        <v>0</v>
      </c>
    </row>
    <row r="74" spans="1:11" ht="15" customHeight="1" x14ac:dyDescent="0.25">
      <c r="A74" s="90"/>
      <c r="B74" s="97"/>
      <c r="C74" s="100"/>
      <c r="D74" s="125"/>
      <c r="E74" s="22" t="s">
        <v>75</v>
      </c>
      <c r="F74" s="82">
        <f t="shared" si="16"/>
        <v>0</v>
      </c>
      <c r="G74" s="17">
        <v>0</v>
      </c>
      <c r="H74" s="18">
        <v>0</v>
      </c>
      <c r="I74" s="18">
        <v>0</v>
      </c>
      <c r="J74" s="18">
        <v>0</v>
      </c>
      <c r="K74" s="43">
        <v>0</v>
      </c>
    </row>
    <row r="75" spans="1:11" ht="15" customHeight="1" x14ac:dyDescent="0.25">
      <c r="A75" s="90"/>
      <c r="B75" s="97"/>
      <c r="C75" s="100"/>
      <c r="D75" s="125"/>
      <c r="E75" s="21" t="s">
        <v>3</v>
      </c>
      <c r="F75" s="82">
        <f t="shared" si="16"/>
        <v>0</v>
      </c>
      <c r="G75" s="17">
        <v>0</v>
      </c>
      <c r="H75" s="18">
        <v>0</v>
      </c>
      <c r="I75" s="18">
        <v>0</v>
      </c>
      <c r="J75" s="18">
        <v>0</v>
      </c>
      <c r="K75" s="43">
        <v>0</v>
      </c>
    </row>
    <row r="76" spans="1:11" ht="15" customHeight="1" x14ac:dyDescent="0.25">
      <c r="A76" s="90"/>
      <c r="B76" s="97"/>
      <c r="C76" s="100"/>
      <c r="D76" s="125"/>
      <c r="E76" s="21" t="s">
        <v>4</v>
      </c>
      <c r="F76" s="82">
        <f t="shared" si="16"/>
        <v>5065.5284000000001</v>
      </c>
      <c r="G76" s="17">
        <f>243.12+493.2384+3000-3000+2680-11.3</f>
        <v>3405.0583999999999</v>
      </c>
      <c r="H76" s="18">
        <f>2031.47-2031.47+1061.47</f>
        <v>1061.47</v>
      </c>
      <c r="I76" s="18">
        <f>599</f>
        <v>599</v>
      </c>
      <c r="J76" s="18">
        <v>0</v>
      </c>
      <c r="K76" s="43">
        <v>0</v>
      </c>
    </row>
    <row r="77" spans="1:11" ht="15" customHeight="1" x14ac:dyDescent="0.25">
      <c r="A77" s="90"/>
      <c r="B77" s="113"/>
      <c r="C77" s="131"/>
      <c r="D77" s="132"/>
      <c r="E77" s="23" t="s">
        <v>5</v>
      </c>
      <c r="F77" s="83">
        <f t="shared" si="16"/>
        <v>0</v>
      </c>
      <c r="G77" s="19">
        <v>0</v>
      </c>
      <c r="H77" s="20">
        <v>0</v>
      </c>
      <c r="I77" s="20">
        <v>0</v>
      </c>
      <c r="J77" s="20">
        <v>0</v>
      </c>
      <c r="K77" s="52">
        <v>0</v>
      </c>
    </row>
    <row r="78" spans="1:11" ht="15" customHeight="1" x14ac:dyDescent="0.25">
      <c r="A78" s="90" t="s">
        <v>24</v>
      </c>
      <c r="B78" s="96" t="s">
        <v>41</v>
      </c>
      <c r="C78" s="99" t="s">
        <v>110</v>
      </c>
      <c r="D78" s="124" t="s">
        <v>12</v>
      </c>
      <c r="E78" s="77" t="s">
        <v>1</v>
      </c>
      <c r="F78" s="78">
        <f t="shared" si="16"/>
        <v>9266.2080000000005</v>
      </c>
      <c r="G78" s="79">
        <f>SUM(G79:G83)</f>
        <v>1855.68</v>
      </c>
      <c r="H78" s="80">
        <f t="shared" ref="H78:K78" si="18">SUM(H79:H83)</f>
        <v>1853.172</v>
      </c>
      <c r="I78" s="80">
        <f t="shared" si="18"/>
        <v>1852.452</v>
      </c>
      <c r="J78" s="80">
        <f t="shared" si="18"/>
        <v>1852.452</v>
      </c>
      <c r="K78" s="81">
        <f t="shared" si="18"/>
        <v>1852.452</v>
      </c>
    </row>
    <row r="79" spans="1:11" ht="15" customHeight="1" x14ac:dyDescent="0.25">
      <c r="A79" s="90"/>
      <c r="B79" s="97"/>
      <c r="C79" s="100"/>
      <c r="D79" s="125"/>
      <c r="E79" s="21" t="s">
        <v>2</v>
      </c>
      <c r="F79" s="82">
        <f t="shared" si="16"/>
        <v>0</v>
      </c>
      <c r="G79" s="17">
        <v>0</v>
      </c>
      <c r="H79" s="18">
        <v>0</v>
      </c>
      <c r="I79" s="18">
        <v>0</v>
      </c>
      <c r="J79" s="18">
        <v>0</v>
      </c>
      <c r="K79" s="43">
        <v>0</v>
      </c>
    </row>
    <row r="80" spans="1:11" ht="15" customHeight="1" x14ac:dyDescent="0.25">
      <c r="A80" s="90"/>
      <c r="B80" s="97"/>
      <c r="C80" s="100"/>
      <c r="D80" s="125"/>
      <c r="E80" s="22" t="s">
        <v>75</v>
      </c>
      <c r="F80" s="82">
        <f t="shared" si="16"/>
        <v>0</v>
      </c>
      <c r="G80" s="17">
        <v>0</v>
      </c>
      <c r="H80" s="18">
        <v>0</v>
      </c>
      <c r="I80" s="18">
        <v>0</v>
      </c>
      <c r="J80" s="18">
        <v>0</v>
      </c>
      <c r="K80" s="43">
        <v>0</v>
      </c>
    </row>
    <row r="81" spans="1:11" ht="15" customHeight="1" x14ac:dyDescent="0.25">
      <c r="A81" s="90"/>
      <c r="B81" s="97"/>
      <c r="C81" s="100"/>
      <c r="D81" s="125"/>
      <c r="E81" s="21" t="s">
        <v>3</v>
      </c>
      <c r="F81" s="82">
        <f t="shared" si="16"/>
        <v>9266.2080000000005</v>
      </c>
      <c r="G81" s="17">
        <v>1855.68</v>
      </c>
      <c r="H81" s="18">
        <v>1853.172</v>
      </c>
      <c r="I81" s="18">
        <v>1852.452</v>
      </c>
      <c r="J81" s="18">
        <v>1852.452</v>
      </c>
      <c r="K81" s="43">
        <v>1852.452</v>
      </c>
    </row>
    <row r="82" spans="1:11" ht="15" customHeight="1" x14ac:dyDescent="0.25">
      <c r="A82" s="90"/>
      <c r="B82" s="97"/>
      <c r="C82" s="100"/>
      <c r="D82" s="125"/>
      <c r="E82" s="21" t="s">
        <v>4</v>
      </c>
      <c r="F82" s="82">
        <f t="shared" si="16"/>
        <v>0</v>
      </c>
      <c r="G82" s="17">
        <v>0</v>
      </c>
      <c r="H82" s="18">
        <v>0</v>
      </c>
      <c r="I82" s="18">
        <v>0</v>
      </c>
      <c r="J82" s="18">
        <v>0</v>
      </c>
      <c r="K82" s="43">
        <v>0</v>
      </c>
    </row>
    <row r="83" spans="1:11" ht="15" customHeight="1" x14ac:dyDescent="0.25">
      <c r="A83" s="90"/>
      <c r="B83" s="113"/>
      <c r="C83" s="131"/>
      <c r="D83" s="132"/>
      <c r="E83" s="23" t="s">
        <v>5</v>
      </c>
      <c r="F83" s="83">
        <f t="shared" si="16"/>
        <v>0</v>
      </c>
      <c r="G83" s="19">
        <v>0</v>
      </c>
      <c r="H83" s="20">
        <v>0</v>
      </c>
      <c r="I83" s="20">
        <v>0</v>
      </c>
      <c r="J83" s="20">
        <v>0</v>
      </c>
      <c r="K83" s="52">
        <v>0</v>
      </c>
    </row>
    <row r="84" spans="1:11" ht="15" customHeight="1" x14ac:dyDescent="0.25">
      <c r="A84" s="90" t="s">
        <v>108</v>
      </c>
      <c r="B84" s="96" t="s">
        <v>25</v>
      </c>
      <c r="C84" s="99" t="s">
        <v>81</v>
      </c>
      <c r="D84" s="124" t="s">
        <v>12</v>
      </c>
      <c r="E84" s="77" t="s">
        <v>1</v>
      </c>
      <c r="F84" s="78">
        <f t="shared" si="16"/>
        <v>72077.760719999991</v>
      </c>
      <c r="G84" s="79">
        <f>SUM(G85:G89)</f>
        <v>24226</v>
      </c>
      <c r="H84" s="80">
        <f t="shared" ref="H84:K84" si="19">SUM(H85:H89)</f>
        <v>42765.360719999997</v>
      </c>
      <c r="I84" s="80">
        <f t="shared" si="19"/>
        <v>5086.3999999999996</v>
      </c>
      <c r="J84" s="80">
        <f t="shared" si="19"/>
        <v>0</v>
      </c>
      <c r="K84" s="81">
        <f t="shared" si="19"/>
        <v>0</v>
      </c>
    </row>
    <row r="85" spans="1:11" ht="15" customHeight="1" x14ac:dyDescent="0.25">
      <c r="A85" s="90"/>
      <c r="B85" s="97"/>
      <c r="C85" s="100"/>
      <c r="D85" s="125"/>
      <c r="E85" s="21" t="s">
        <v>2</v>
      </c>
      <c r="F85" s="82">
        <f t="shared" si="16"/>
        <v>0</v>
      </c>
      <c r="G85" s="17">
        <v>0</v>
      </c>
      <c r="H85" s="18">
        <v>0</v>
      </c>
      <c r="I85" s="18">
        <v>0</v>
      </c>
      <c r="J85" s="18">
        <v>0</v>
      </c>
      <c r="K85" s="43">
        <v>0</v>
      </c>
    </row>
    <row r="86" spans="1:11" ht="15" customHeight="1" x14ac:dyDescent="0.25">
      <c r="A86" s="90"/>
      <c r="B86" s="97"/>
      <c r="C86" s="100"/>
      <c r="D86" s="125"/>
      <c r="E86" s="22" t="s">
        <v>75</v>
      </c>
      <c r="F86" s="82">
        <f t="shared" si="16"/>
        <v>0</v>
      </c>
      <c r="G86" s="17">
        <v>0</v>
      </c>
      <c r="H86" s="18">
        <v>0</v>
      </c>
      <c r="I86" s="18">
        <v>0</v>
      </c>
      <c r="J86" s="18">
        <v>0</v>
      </c>
      <c r="K86" s="43">
        <v>0</v>
      </c>
    </row>
    <row r="87" spans="1:11" ht="15" customHeight="1" x14ac:dyDescent="0.25">
      <c r="A87" s="90"/>
      <c r="B87" s="97" t="s">
        <v>9</v>
      </c>
      <c r="C87" s="100"/>
      <c r="D87" s="125"/>
      <c r="E87" s="21" t="s">
        <v>3</v>
      </c>
      <c r="F87" s="82">
        <f t="shared" si="16"/>
        <v>0</v>
      </c>
      <c r="G87" s="17">
        <v>0</v>
      </c>
      <c r="H87" s="18">
        <v>0</v>
      </c>
      <c r="I87" s="18">
        <v>0</v>
      </c>
      <c r="J87" s="18">
        <v>0</v>
      </c>
      <c r="K87" s="43">
        <v>0</v>
      </c>
    </row>
    <row r="88" spans="1:11" ht="15" customHeight="1" x14ac:dyDescent="0.25">
      <c r="A88" s="90"/>
      <c r="B88" s="97"/>
      <c r="C88" s="100"/>
      <c r="D88" s="125"/>
      <c r="E88" s="21" t="s">
        <v>4</v>
      </c>
      <c r="F88" s="82">
        <f t="shared" si="16"/>
        <v>72077.760719999991</v>
      </c>
      <c r="G88" s="17">
        <f>3685+2235+18288+18</f>
        <v>24226</v>
      </c>
      <c r="H88" s="18">
        <v>42765.360719999997</v>
      </c>
      <c r="I88" s="18">
        <v>5086.3999999999996</v>
      </c>
      <c r="J88" s="18">
        <v>0</v>
      </c>
      <c r="K88" s="43">
        <v>0</v>
      </c>
    </row>
    <row r="89" spans="1:11" ht="15" customHeight="1" thickBot="1" x14ac:dyDescent="0.3">
      <c r="A89" s="90"/>
      <c r="B89" s="111"/>
      <c r="C89" s="112"/>
      <c r="D89" s="152"/>
      <c r="E89" s="27" t="s">
        <v>5</v>
      </c>
      <c r="F89" s="87">
        <f t="shared" si="16"/>
        <v>0</v>
      </c>
      <c r="G89" s="28">
        <v>0</v>
      </c>
      <c r="H89" s="29">
        <v>0</v>
      </c>
      <c r="I89" s="29">
        <v>0</v>
      </c>
      <c r="J89" s="29">
        <v>0</v>
      </c>
      <c r="K89" s="58">
        <v>0</v>
      </c>
    </row>
    <row r="90" spans="1:11" ht="15" customHeight="1" x14ac:dyDescent="0.25">
      <c r="A90" s="91" t="s">
        <v>56</v>
      </c>
      <c r="B90" s="93" t="s">
        <v>60</v>
      </c>
      <c r="C90" s="137" t="s">
        <v>110</v>
      </c>
      <c r="D90" s="133" t="s">
        <v>37</v>
      </c>
      <c r="E90" s="70" t="s">
        <v>1</v>
      </c>
      <c r="F90" s="71">
        <f t="shared" si="16"/>
        <v>1151475.22291195</v>
      </c>
      <c r="G90" s="72">
        <f>SUM(G91:G95)</f>
        <v>44841.008521950011</v>
      </c>
      <c r="H90" s="73">
        <f t="shared" ref="H90:K90" si="20">SUM(H91:H95)</f>
        <v>387568.55987</v>
      </c>
      <c r="I90" s="73">
        <f t="shared" si="20"/>
        <v>296675.36560000002</v>
      </c>
      <c r="J90" s="73">
        <f t="shared" si="20"/>
        <v>249053.09455000001</v>
      </c>
      <c r="K90" s="74">
        <f t="shared" si="20"/>
        <v>173337.19437000001</v>
      </c>
    </row>
    <row r="91" spans="1:11" ht="15" customHeight="1" x14ac:dyDescent="0.25">
      <c r="A91" s="92"/>
      <c r="B91" s="94"/>
      <c r="C91" s="138"/>
      <c r="D91" s="134"/>
      <c r="E91" s="11" t="s">
        <v>2</v>
      </c>
      <c r="F91" s="75">
        <f t="shared" si="16"/>
        <v>0</v>
      </c>
      <c r="G91" s="13">
        <v>0</v>
      </c>
      <c r="H91" s="14">
        <v>0</v>
      </c>
      <c r="I91" s="14">
        <v>0</v>
      </c>
      <c r="J91" s="14">
        <v>0</v>
      </c>
      <c r="K91" s="41">
        <v>0</v>
      </c>
    </row>
    <row r="92" spans="1:11" ht="15" customHeight="1" x14ac:dyDescent="0.25">
      <c r="A92" s="92"/>
      <c r="B92" s="94"/>
      <c r="C92" s="138"/>
      <c r="D92" s="134"/>
      <c r="E92" s="12" t="s">
        <v>75</v>
      </c>
      <c r="F92" s="75">
        <f t="shared" si="16"/>
        <v>0</v>
      </c>
      <c r="G92" s="13">
        <v>0</v>
      </c>
      <c r="H92" s="14">
        <v>0</v>
      </c>
      <c r="I92" s="14">
        <v>0</v>
      </c>
      <c r="J92" s="14">
        <v>0</v>
      </c>
      <c r="K92" s="41">
        <v>0</v>
      </c>
    </row>
    <row r="93" spans="1:11" ht="15" customHeight="1" x14ac:dyDescent="0.25">
      <c r="A93" s="92"/>
      <c r="B93" s="94"/>
      <c r="C93" s="138"/>
      <c r="D93" s="134"/>
      <c r="E93" s="11" t="s">
        <v>3</v>
      </c>
      <c r="F93" s="75">
        <f t="shared" si="16"/>
        <v>0</v>
      </c>
      <c r="G93" s="13">
        <v>0</v>
      </c>
      <c r="H93" s="14">
        <v>0</v>
      </c>
      <c r="I93" s="14">
        <v>0</v>
      </c>
      <c r="J93" s="14">
        <v>0</v>
      </c>
      <c r="K93" s="41">
        <v>0</v>
      </c>
    </row>
    <row r="94" spans="1:11" ht="15" customHeight="1" x14ac:dyDescent="0.25">
      <c r="A94" s="92"/>
      <c r="B94" s="94"/>
      <c r="C94" s="138"/>
      <c r="D94" s="134"/>
      <c r="E94" s="11" t="s">
        <v>4</v>
      </c>
      <c r="F94" s="75">
        <f t="shared" si="16"/>
        <v>1151475.22291195</v>
      </c>
      <c r="G94" s="13">
        <f>36912.455+1940.612+8653.64+1867.89968+132.10032-600-300-1940.612-88.1935+886.0535-3269.93145805+805.54108-151.8561-6.7</f>
        <v>44841.008521950011</v>
      </c>
      <c r="H94" s="14">
        <f>408522.91781-20954.35794</f>
        <v>387568.55987</v>
      </c>
      <c r="I94" s="14">
        <v>296675.36560000002</v>
      </c>
      <c r="J94" s="14">
        <f>7141.89435+224323.13844+17588.06176</f>
        <v>249053.09455000001</v>
      </c>
      <c r="K94" s="41">
        <f>7253.24657+148495.88604+17588.06176</f>
        <v>173337.19437000001</v>
      </c>
    </row>
    <row r="95" spans="1:11" ht="15" customHeight="1" thickBot="1" x14ac:dyDescent="0.3">
      <c r="A95" s="92"/>
      <c r="B95" s="145"/>
      <c r="C95" s="147"/>
      <c r="D95" s="151"/>
      <c r="E95" s="33" t="s">
        <v>5</v>
      </c>
      <c r="F95" s="85">
        <f t="shared" si="16"/>
        <v>0</v>
      </c>
      <c r="G95" s="34">
        <v>0</v>
      </c>
      <c r="H95" s="35">
        <v>0</v>
      </c>
      <c r="I95" s="35">
        <v>0</v>
      </c>
      <c r="J95" s="35">
        <v>0</v>
      </c>
      <c r="K95" s="54">
        <v>0</v>
      </c>
    </row>
    <row r="96" spans="1:11" ht="15" customHeight="1" x14ac:dyDescent="0.25">
      <c r="A96" s="91" t="s">
        <v>26</v>
      </c>
      <c r="B96" s="143" t="s">
        <v>35</v>
      </c>
      <c r="C96" s="127" t="s">
        <v>110</v>
      </c>
      <c r="D96" s="129" t="s">
        <v>12</v>
      </c>
      <c r="E96" s="70" t="s">
        <v>1</v>
      </c>
      <c r="F96" s="71">
        <f t="shared" si="16"/>
        <v>88382.560830000002</v>
      </c>
      <c r="G96" s="72">
        <f>SUM(G102,G108,G114,G120)</f>
        <v>11231.044180000001</v>
      </c>
      <c r="H96" s="73">
        <f t="shared" ref="H96:K96" si="21">SUM(H102,H108,H114,H120)</f>
        <v>5198.8884300000009</v>
      </c>
      <c r="I96" s="73">
        <f t="shared" si="21"/>
        <v>1285.20625</v>
      </c>
      <c r="J96" s="73">
        <f t="shared" si="21"/>
        <v>839.70624999999995</v>
      </c>
      <c r="K96" s="74">
        <f t="shared" si="21"/>
        <v>69827.715719999993</v>
      </c>
    </row>
    <row r="97" spans="1:11" ht="15" customHeight="1" x14ac:dyDescent="0.25">
      <c r="A97" s="92"/>
      <c r="B97" s="144"/>
      <c r="C97" s="128"/>
      <c r="D97" s="130"/>
      <c r="E97" s="11" t="s">
        <v>2</v>
      </c>
      <c r="F97" s="75">
        <f t="shared" si="16"/>
        <v>0</v>
      </c>
      <c r="G97" s="13">
        <f t="shared" ref="G97:K101" si="22">SUM(G103,G109,G115,G121)</f>
        <v>0</v>
      </c>
      <c r="H97" s="14">
        <f t="shared" si="22"/>
        <v>0</v>
      </c>
      <c r="I97" s="14">
        <f t="shared" si="22"/>
        <v>0</v>
      </c>
      <c r="J97" s="14">
        <f t="shared" si="22"/>
        <v>0</v>
      </c>
      <c r="K97" s="41">
        <f t="shared" si="22"/>
        <v>0</v>
      </c>
    </row>
    <row r="98" spans="1:11" ht="15" customHeight="1" x14ac:dyDescent="0.25">
      <c r="A98" s="92"/>
      <c r="B98" s="144"/>
      <c r="C98" s="128"/>
      <c r="D98" s="130"/>
      <c r="E98" s="12" t="s">
        <v>75</v>
      </c>
      <c r="F98" s="75">
        <f t="shared" si="16"/>
        <v>0</v>
      </c>
      <c r="G98" s="13">
        <f t="shared" si="22"/>
        <v>0</v>
      </c>
      <c r="H98" s="14">
        <f t="shared" si="22"/>
        <v>0</v>
      </c>
      <c r="I98" s="14">
        <f t="shared" si="22"/>
        <v>0</v>
      </c>
      <c r="J98" s="14">
        <f t="shared" si="22"/>
        <v>0</v>
      </c>
      <c r="K98" s="41">
        <f t="shared" si="22"/>
        <v>0</v>
      </c>
    </row>
    <row r="99" spans="1:11" ht="15" customHeight="1" x14ac:dyDescent="0.25">
      <c r="A99" s="92"/>
      <c r="B99" s="144"/>
      <c r="C99" s="128"/>
      <c r="D99" s="130"/>
      <c r="E99" s="11" t="s">
        <v>3</v>
      </c>
      <c r="F99" s="75">
        <f t="shared" si="16"/>
        <v>65538.608999999997</v>
      </c>
      <c r="G99" s="13">
        <f t="shared" si="22"/>
        <v>0</v>
      </c>
      <c r="H99" s="14">
        <f t="shared" si="22"/>
        <v>0</v>
      </c>
      <c r="I99" s="14">
        <f t="shared" si="22"/>
        <v>0</v>
      </c>
      <c r="J99" s="14">
        <f t="shared" si="22"/>
        <v>0</v>
      </c>
      <c r="K99" s="41">
        <f t="shared" si="22"/>
        <v>65538.608999999997</v>
      </c>
    </row>
    <row r="100" spans="1:11" ht="15" customHeight="1" x14ac:dyDescent="0.25">
      <c r="A100" s="92"/>
      <c r="B100" s="144"/>
      <c r="C100" s="128"/>
      <c r="D100" s="130"/>
      <c r="E100" s="11" t="s">
        <v>4</v>
      </c>
      <c r="F100" s="75">
        <f t="shared" si="16"/>
        <v>22843.951830000002</v>
      </c>
      <c r="G100" s="13">
        <f t="shared" si="22"/>
        <v>11231.044180000001</v>
      </c>
      <c r="H100" s="14">
        <f t="shared" si="22"/>
        <v>5198.8884300000009</v>
      </c>
      <c r="I100" s="14">
        <f t="shared" si="22"/>
        <v>1285.20625</v>
      </c>
      <c r="J100" s="14">
        <f t="shared" si="22"/>
        <v>839.70624999999995</v>
      </c>
      <c r="K100" s="41">
        <f t="shared" si="22"/>
        <v>4289.1067199999998</v>
      </c>
    </row>
    <row r="101" spans="1:11" ht="15" customHeight="1" x14ac:dyDescent="0.25">
      <c r="A101" s="92"/>
      <c r="B101" s="144"/>
      <c r="C101" s="128"/>
      <c r="D101" s="130"/>
      <c r="E101" s="6" t="s">
        <v>5</v>
      </c>
      <c r="F101" s="76">
        <f t="shared" si="16"/>
        <v>0</v>
      </c>
      <c r="G101" s="15">
        <f t="shared" si="22"/>
        <v>0</v>
      </c>
      <c r="H101" s="16">
        <f t="shared" si="22"/>
        <v>0</v>
      </c>
      <c r="I101" s="16">
        <f t="shared" si="22"/>
        <v>0</v>
      </c>
      <c r="J101" s="16">
        <f t="shared" si="22"/>
        <v>0</v>
      </c>
      <c r="K101" s="42">
        <f t="shared" si="22"/>
        <v>0</v>
      </c>
    </row>
    <row r="102" spans="1:11" ht="15" customHeight="1" x14ac:dyDescent="0.25">
      <c r="A102" s="90" t="s">
        <v>61</v>
      </c>
      <c r="B102" s="153" t="s">
        <v>38</v>
      </c>
      <c r="C102" s="148">
        <v>2025</v>
      </c>
      <c r="D102" s="149" t="s">
        <v>12</v>
      </c>
      <c r="E102" s="77" t="s">
        <v>1</v>
      </c>
      <c r="F102" s="78">
        <f t="shared" si="16"/>
        <v>68988.00946999999</v>
      </c>
      <c r="G102" s="79">
        <f>SUM(G103:G107)</f>
        <v>0</v>
      </c>
      <c r="H102" s="80">
        <f t="shared" ref="H102:K102" si="23">SUM(H103:H107)</f>
        <v>0</v>
      </c>
      <c r="I102" s="80">
        <f t="shared" si="23"/>
        <v>0</v>
      </c>
      <c r="J102" s="80">
        <f t="shared" si="23"/>
        <v>0</v>
      </c>
      <c r="K102" s="81">
        <f t="shared" si="23"/>
        <v>68988.00946999999</v>
      </c>
    </row>
    <row r="103" spans="1:11" ht="15" customHeight="1" x14ac:dyDescent="0.25">
      <c r="A103" s="90"/>
      <c r="B103" s="153"/>
      <c r="C103" s="148"/>
      <c r="D103" s="149"/>
      <c r="E103" s="21" t="s">
        <v>2</v>
      </c>
      <c r="F103" s="82">
        <f t="shared" si="16"/>
        <v>0</v>
      </c>
      <c r="G103" s="17">
        <v>0</v>
      </c>
      <c r="H103" s="18">
        <v>0</v>
      </c>
      <c r="I103" s="18">
        <v>0</v>
      </c>
      <c r="J103" s="18">
        <v>0</v>
      </c>
      <c r="K103" s="43">
        <v>0</v>
      </c>
    </row>
    <row r="104" spans="1:11" ht="15" customHeight="1" x14ac:dyDescent="0.25">
      <c r="A104" s="90"/>
      <c r="B104" s="153"/>
      <c r="C104" s="148"/>
      <c r="D104" s="149"/>
      <c r="E104" s="22" t="s">
        <v>75</v>
      </c>
      <c r="F104" s="82">
        <f t="shared" si="16"/>
        <v>0</v>
      </c>
      <c r="G104" s="17">
        <v>0</v>
      </c>
      <c r="H104" s="18">
        <v>0</v>
      </c>
      <c r="I104" s="18">
        <v>0</v>
      </c>
      <c r="J104" s="18">
        <v>0</v>
      </c>
      <c r="K104" s="43">
        <v>0</v>
      </c>
    </row>
    <row r="105" spans="1:11" ht="15" customHeight="1" x14ac:dyDescent="0.25">
      <c r="A105" s="90"/>
      <c r="B105" s="153"/>
      <c r="C105" s="148"/>
      <c r="D105" s="149"/>
      <c r="E105" s="21" t="s">
        <v>3</v>
      </c>
      <c r="F105" s="82">
        <f t="shared" si="16"/>
        <v>65538.608999999997</v>
      </c>
      <c r="G105" s="17">
        <v>0</v>
      </c>
      <c r="H105" s="18">
        <v>0</v>
      </c>
      <c r="I105" s="18">
        <v>0</v>
      </c>
      <c r="J105" s="18">
        <v>0</v>
      </c>
      <c r="K105" s="43">
        <v>65538.608999999997</v>
      </c>
    </row>
    <row r="106" spans="1:11" ht="15" customHeight="1" x14ac:dyDescent="0.25">
      <c r="A106" s="90"/>
      <c r="B106" s="153"/>
      <c r="C106" s="148"/>
      <c r="D106" s="149"/>
      <c r="E106" s="21" t="s">
        <v>4</v>
      </c>
      <c r="F106" s="82">
        <f t="shared" si="16"/>
        <v>3449.40047</v>
      </c>
      <c r="G106" s="17">
        <v>0</v>
      </c>
      <c r="H106" s="18">
        <v>0</v>
      </c>
      <c r="I106" s="18">
        <v>0</v>
      </c>
      <c r="J106" s="18">
        <v>0</v>
      </c>
      <c r="K106" s="43">
        <v>3449.40047</v>
      </c>
    </row>
    <row r="107" spans="1:11" ht="15" customHeight="1" x14ac:dyDescent="0.25">
      <c r="A107" s="90"/>
      <c r="B107" s="153"/>
      <c r="C107" s="148"/>
      <c r="D107" s="149"/>
      <c r="E107" s="23" t="s">
        <v>5</v>
      </c>
      <c r="F107" s="83">
        <f t="shared" si="16"/>
        <v>0</v>
      </c>
      <c r="G107" s="19">
        <v>0</v>
      </c>
      <c r="H107" s="20">
        <v>0</v>
      </c>
      <c r="I107" s="20">
        <v>0</v>
      </c>
      <c r="J107" s="20">
        <v>0</v>
      </c>
      <c r="K107" s="52">
        <v>0</v>
      </c>
    </row>
    <row r="108" spans="1:11" ht="15" customHeight="1" x14ac:dyDescent="0.25">
      <c r="A108" s="90" t="s">
        <v>62</v>
      </c>
      <c r="B108" s="96" t="s">
        <v>27</v>
      </c>
      <c r="C108" s="99" t="s">
        <v>81</v>
      </c>
      <c r="D108" s="124" t="s">
        <v>12</v>
      </c>
      <c r="E108" s="77" t="s">
        <v>1</v>
      </c>
      <c r="F108" s="78">
        <f t="shared" si="16"/>
        <v>11194.277010000002</v>
      </c>
      <c r="G108" s="79">
        <f>SUM(G109:G113)</f>
        <v>6102.9665800000002</v>
      </c>
      <c r="H108" s="80">
        <f t="shared" ref="H108:K108" si="24">SUM(H109:H113)</f>
        <v>4645.8104300000005</v>
      </c>
      <c r="I108" s="80">
        <f t="shared" si="24"/>
        <v>445.5</v>
      </c>
      <c r="J108" s="80">
        <f t="shared" si="24"/>
        <v>0</v>
      </c>
      <c r="K108" s="81">
        <f t="shared" si="24"/>
        <v>0</v>
      </c>
    </row>
    <row r="109" spans="1:11" ht="15" customHeight="1" x14ac:dyDescent="0.25">
      <c r="A109" s="90"/>
      <c r="B109" s="97"/>
      <c r="C109" s="100"/>
      <c r="D109" s="125"/>
      <c r="E109" s="21" t="s">
        <v>2</v>
      </c>
      <c r="F109" s="82">
        <f t="shared" si="16"/>
        <v>0</v>
      </c>
      <c r="G109" s="17">
        <v>0</v>
      </c>
      <c r="H109" s="18">
        <v>0</v>
      </c>
      <c r="I109" s="18">
        <v>0</v>
      </c>
      <c r="J109" s="18">
        <v>0</v>
      </c>
      <c r="K109" s="43">
        <v>0</v>
      </c>
    </row>
    <row r="110" spans="1:11" ht="15" customHeight="1" x14ac:dyDescent="0.25">
      <c r="A110" s="90"/>
      <c r="B110" s="97"/>
      <c r="C110" s="100"/>
      <c r="D110" s="125"/>
      <c r="E110" s="22" t="s">
        <v>75</v>
      </c>
      <c r="F110" s="82">
        <f t="shared" si="16"/>
        <v>0</v>
      </c>
      <c r="G110" s="17">
        <v>0</v>
      </c>
      <c r="H110" s="18">
        <v>0</v>
      </c>
      <c r="I110" s="18">
        <v>0</v>
      </c>
      <c r="J110" s="18">
        <v>0</v>
      </c>
      <c r="K110" s="43">
        <v>0</v>
      </c>
    </row>
    <row r="111" spans="1:11" ht="15" customHeight="1" x14ac:dyDescent="0.25">
      <c r="A111" s="90"/>
      <c r="B111" s="97"/>
      <c r="C111" s="100"/>
      <c r="D111" s="125"/>
      <c r="E111" s="21" t="s">
        <v>3</v>
      </c>
      <c r="F111" s="82">
        <f t="shared" si="16"/>
        <v>0</v>
      </c>
      <c r="G111" s="17">
        <v>0</v>
      </c>
      <c r="H111" s="18">
        <v>0</v>
      </c>
      <c r="I111" s="18">
        <v>0</v>
      </c>
      <c r="J111" s="18">
        <v>0</v>
      </c>
      <c r="K111" s="43">
        <v>0</v>
      </c>
    </row>
    <row r="112" spans="1:11" ht="15" customHeight="1" x14ac:dyDescent="0.25">
      <c r="A112" s="90"/>
      <c r="B112" s="97"/>
      <c r="C112" s="100"/>
      <c r="D112" s="125"/>
      <c r="E112" s="21" t="s">
        <v>4</v>
      </c>
      <c r="F112" s="82">
        <f t="shared" si="16"/>
        <v>11194.277010000002</v>
      </c>
      <c r="G112" s="17">
        <f>5886.30911+216.65747</f>
        <v>6102.9665800000002</v>
      </c>
      <c r="H112" s="18">
        <f>4645.81043</f>
        <v>4645.8104300000005</v>
      </c>
      <c r="I112" s="18">
        <v>445.5</v>
      </c>
      <c r="J112" s="18">
        <v>0</v>
      </c>
      <c r="K112" s="43">
        <v>0</v>
      </c>
    </row>
    <row r="113" spans="1:11" ht="15" customHeight="1" x14ac:dyDescent="0.25">
      <c r="A113" s="90"/>
      <c r="B113" s="113"/>
      <c r="C113" s="131"/>
      <c r="D113" s="132"/>
      <c r="E113" s="23" t="s">
        <v>5</v>
      </c>
      <c r="F113" s="83">
        <f t="shared" si="16"/>
        <v>0</v>
      </c>
      <c r="G113" s="19">
        <v>0</v>
      </c>
      <c r="H113" s="20">
        <v>0</v>
      </c>
      <c r="I113" s="20">
        <v>0</v>
      </c>
      <c r="J113" s="20">
        <v>0</v>
      </c>
      <c r="K113" s="52">
        <v>0</v>
      </c>
    </row>
    <row r="114" spans="1:11" ht="15" customHeight="1" x14ac:dyDescent="0.25">
      <c r="A114" s="90" t="s">
        <v>28</v>
      </c>
      <c r="B114" s="96" t="s">
        <v>29</v>
      </c>
      <c r="C114" s="99" t="s">
        <v>110</v>
      </c>
      <c r="D114" s="124" t="s">
        <v>12</v>
      </c>
      <c r="E114" s="77" t="s">
        <v>1</v>
      </c>
      <c r="F114" s="78">
        <f t="shared" si="16"/>
        <v>3625.2743499999997</v>
      </c>
      <c r="G114" s="79">
        <f>SUM(G115:G119)</f>
        <v>553.07759999999996</v>
      </c>
      <c r="H114" s="80">
        <f t="shared" ref="H114:K114" si="25">SUM(H115:H119)</f>
        <v>553.07799999999997</v>
      </c>
      <c r="I114" s="80">
        <f t="shared" si="25"/>
        <v>839.70624999999995</v>
      </c>
      <c r="J114" s="80">
        <f t="shared" si="25"/>
        <v>839.70624999999995</v>
      </c>
      <c r="K114" s="81">
        <f t="shared" si="25"/>
        <v>839.70624999999995</v>
      </c>
    </row>
    <row r="115" spans="1:11" ht="15" customHeight="1" x14ac:dyDescent="0.25">
      <c r="A115" s="90"/>
      <c r="B115" s="97"/>
      <c r="C115" s="100"/>
      <c r="D115" s="125"/>
      <c r="E115" s="21" t="s">
        <v>2</v>
      </c>
      <c r="F115" s="82">
        <f t="shared" si="16"/>
        <v>0</v>
      </c>
      <c r="G115" s="17">
        <v>0</v>
      </c>
      <c r="H115" s="18">
        <v>0</v>
      </c>
      <c r="I115" s="18">
        <v>0</v>
      </c>
      <c r="J115" s="18">
        <v>0</v>
      </c>
      <c r="K115" s="43">
        <v>0</v>
      </c>
    </row>
    <row r="116" spans="1:11" ht="15" customHeight="1" x14ac:dyDescent="0.25">
      <c r="A116" s="90"/>
      <c r="B116" s="97"/>
      <c r="C116" s="100"/>
      <c r="D116" s="125"/>
      <c r="E116" s="22" t="s">
        <v>75</v>
      </c>
      <c r="F116" s="82">
        <f t="shared" si="16"/>
        <v>0</v>
      </c>
      <c r="G116" s="17">
        <v>0</v>
      </c>
      <c r="H116" s="18">
        <v>0</v>
      </c>
      <c r="I116" s="18">
        <v>0</v>
      </c>
      <c r="J116" s="18">
        <v>0</v>
      </c>
      <c r="K116" s="43">
        <v>0</v>
      </c>
    </row>
    <row r="117" spans="1:11" ht="15" customHeight="1" x14ac:dyDescent="0.25">
      <c r="A117" s="90"/>
      <c r="B117" s="97"/>
      <c r="C117" s="100"/>
      <c r="D117" s="125"/>
      <c r="E117" s="21" t="s">
        <v>3</v>
      </c>
      <c r="F117" s="82">
        <f t="shared" si="16"/>
        <v>0</v>
      </c>
      <c r="G117" s="17">
        <v>0</v>
      </c>
      <c r="H117" s="18">
        <v>0</v>
      </c>
      <c r="I117" s="18">
        <v>0</v>
      </c>
      <c r="J117" s="18">
        <v>0</v>
      </c>
      <c r="K117" s="43">
        <v>0</v>
      </c>
    </row>
    <row r="118" spans="1:11" ht="15" customHeight="1" x14ac:dyDescent="0.25">
      <c r="A118" s="90"/>
      <c r="B118" s="97"/>
      <c r="C118" s="100"/>
      <c r="D118" s="125"/>
      <c r="E118" s="21" t="s">
        <v>4</v>
      </c>
      <c r="F118" s="82">
        <f t="shared" si="16"/>
        <v>3625.2743499999997</v>
      </c>
      <c r="G118" s="17">
        <v>553.07759999999996</v>
      </c>
      <c r="H118" s="18">
        <f>553.078</f>
        <v>553.07799999999997</v>
      </c>
      <c r="I118" s="18">
        <f>839.70625</f>
        <v>839.70624999999995</v>
      </c>
      <c r="J118" s="18">
        <f>839.70625</f>
        <v>839.70624999999995</v>
      </c>
      <c r="K118" s="43">
        <f>839.70625</f>
        <v>839.70624999999995</v>
      </c>
    </row>
    <row r="119" spans="1:11" ht="15" customHeight="1" x14ac:dyDescent="0.25">
      <c r="A119" s="90"/>
      <c r="B119" s="113"/>
      <c r="C119" s="131"/>
      <c r="D119" s="132"/>
      <c r="E119" s="23" t="s">
        <v>5</v>
      </c>
      <c r="F119" s="83">
        <f t="shared" si="16"/>
        <v>0</v>
      </c>
      <c r="G119" s="19">
        <v>0</v>
      </c>
      <c r="H119" s="20">
        <v>0</v>
      </c>
      <c r="I119" s="20">
        <v>0</v>
      </c>
      <c r="J119" s="20">
        <v>0</v>
      </c>
      <c r="K119" s="52">
        <v>0</v>
      </c>
    </row>
    <row r="120" spans="1:11" ht="15" customHeight="1" x14ac:dyDescent="0.25">
      <c r="A120" s="90" t="s">
        <v>118</v>
      </c>
      <c r="B120" s="96" t="s">
        <v>103</v>
      </c>
      <c r="C120" s="99">
        <v>2021</v>
      </c>
      <c r="D120" s="124" t="s">
        <v>87</v>
      </c>
      <c r="E120" s="77" t="s">
        <v>1</v>
      </c>
      <c r="F120" s="78">
        <f t="shared" si="16"/>
        <v>4575</v>
      </c>
      <c r="G120" s="79">
        <f>SUM(G121:G125)</f>
        <v>4575</v>
      </c>
      <c r="H120" s="80">
        <f t="shared" ref="H120:K120" si="26">SUM(H121:H125)</f>
        <v>0</v>
      </c>
      <c r="I120" s="80">
        <f t="shared" si="26"/>
        <v>0</v>
      </c>
      <c r="J120" s="80">
        <f t="shared" si="26"/>
        <v>0</v>
      </c>
      <c r="K120" s="81">
        <f t="shared" si="26"/>
        <v>0</v>
      </c>
    </row>
    <row r="121" spans="1:11" ht="15" customHeight="1" x14ac:dyDescent="0.25">
      <c r="A121" s="90"/>
      <c r="B121" s="97"/>
      <c r="C121" s="100"/>
      <c r="D121" s="125"/>
      <c r="E121" s="21" t="s">
        <v>2</v>
      </c>
      <c r="F121" s="82">
        <f t="shared" si="16"/>
        <v>0</v>
      </c>
      <c r="G121" s="17">
        <v>0</v>
      </c>
      <c r="H121" s="18">
        <v>0</v>
      </c>
      <c r="I121" s="18">
        <v>0</v>
      </c>
      <c r="J121" s="18">
        <v>0</v>
      </c>
      <c r="K121" s="43">
        <v>0</v>
      </c>
    </row>
    <row r="122" spans="1:11" ht="15" customHeight="1" x14ac:dyDescent="0.25">
      <c r="A122" s="90"/>
      <c r="B122" s="97"/>
      <c r="C122" s="100"/>
      <c r="D122" s="125"/>
      <c r="E122" s="22" t="s">
        <v>75</v>
      </c>
      <c r="F122" s="82">
        <f t="shared" si="16"/>
        <v>0</v>
      </c>
      <c r="G122" s="17">
        <v>0</v>
      </c>
      <c r="H122" s="18">
        <v>0</v>
      </c>
      <c r="I122" s="18">
        <v>0</v>
      </c>
      <c r="J122" s="18">
        <v>0</v>
      </c>
      <c r="K122" s="43">
        <v>0</v>
      </c>
    </row>
    <row r="123" spans="1:11" ht="15" customHeight="1" x14ac:dyDescent="0.25">
      <c r="A123" s="90"/>
      <c r="B123" s="97"/>
      <c r="C123" s="100"/>
      <c r="D123" s="125"/>
      <c r="E123" s="21" t="s">
        <v>3</v>
      </c>
      <c r="F123" s="82">
        <f t="shared" si="16"/>
        <v>0</v>
      </c>
      <c r="G123" s="17">
        <v>0</v>
      </c>
      <c r="H123" s="18">
        <v>0</v>
      </c>
      <c r="I123" s="18">
        <v>0</v>
      </c>
      <c r="J123" s="18">
        <v>0</v>
      </c>
      <c r="K123" s="43">
        <v>0</v>
      </c>
    </row>
    <row r="124" spans="1:11" ht="15" customHeight="1" x14ac:dyDescent="0.25">
      <c r="A124" s="90"/>
      <c r="B124" s="97"/>
      <c r="C124" s="100"/>
      <c r="D124" s="125"/>
      <c r="E124" s="21" t="s">
        <v>4</v>
      </c>
      <c r="F124" s="82">
        <f t="shared" si="16"/>
        <v>4575</v>
      </c>
      <c r="G124" s="17">
        <v>4575</v>
      </c>
      <c r="H124" s="18">
        <v>0</v>
      </c>
      <c r="I124" s="18">
        <v>0</v>
      </c>
      <c r="J124" s="18">
        <v>0</v>
      </c>
      <c r="K124" s="43">
        <v>0</v>
      </c>
    </row>
    <row r="125" spans="1:11" ht="15" customHeight="1" thickBot="1" x14ac:dyDescent="0.3">
      <c r="A125" s="90"/>
      <c r="B125" s="111"/>
      <c r="C125" s="112"/>
      <c r="D125" s="152"/>
      <c r="E125" s="27" t="s">
        <v>5</v>
      </c>
      <c r="F125" s="87">
        <f t="shared" si="16"/>
        <v>0</v>
      </c>
      <c r="G125" s="28">
        <v>0</v>
      </c>
      <c r="H125" s="29">
        <v>0</v>
      </c>
      <c r="I125" s="29">
        <v>0</v>
      </c>
      <c r="J125" s="29">
        <v>0</v>
      </c>
      <c r="K125" s="58">
        <v>0</v>
      </c>
    </row>
    <row r="126" spans="1:11" ht="15" customHeight="1" x14ac:dyDescent="0.25">
      <c r="A126" s="91" t="s">
        <v>30</v>
      </c>
      <c r="B126" s="93" t="s">
        <v>31</v>
      </c>
      <c r="C126" s="137" t="s">
        <v>110</v>
      </c>
      <c r="D126" s="133" t="s">
        <v>37</v>
      </c>
      <c r="E126" s="70" t="s">
        <v>1</v>
      </c>
      <c r="F126" s="71">
        <f t="shared" si="16"/>
        <v>204199.89222000001</v>
      </c>
      <c r="G126" s="72">
        <f>SUM(G127:G131)</f>
        <v>28625.628039999996</v>
      </c>
      <c r="H126" s="73">
        <f t="shared" ref="H126:K126" si="27">SUM(H127:H131)</f>
        <v>72293.469130000012</v>
      </c>
      <c r="I126" s="73">
        <f t="shared" si="27"/>
        <v>36385.514750000002</v>
      </c>
      <c r="J126" s="73">
        <f t="shared" si="27"/>
        <v>36287.795189999997</v>
      </c>
      <c r="K126" s="74">
        <f t="shared" si="27"/>
        <v>30607.485110000001</v>
      </c>
    </row>
    <row r="127" spans="1:11" ht="15" customHeight="1" x14ac:dyDescent="0.25">
      <c r="A127" s="92"/>
      <c r="B127" s="94"/>
      <c r="C127" s="138"/>
      <c r="D127" s="134"/>
      <c r="E127" s="11" t="s">
        <v>2</v>
      </c>
      <c r="F127" s="75">
        <f t="shared" si="16"/>
        <v>0</v>
      </c>
      <c r="G127" s="13">
        <v>0</v>
      </c>
      <c r="H127" s="14">
        <v>0</v>
      </c>
      <c r="I127" s="14">
        <v>0</v>
      </c>
      <c r="J127" s="14">
        <v>0</v>
      </c>
      <c r="K127" s="41">
        <v>0</v>
      </c>
    </row>
    <row r="128" spans="1:11" ht="15" customHeight="1" x14ac:dyDescent="0.25">
      <c r="A128" s="92"/>
      <c r="B128" s="94"/>
      <c r="C128" s="138"/>
      <c r="D128" s="134"/>
      <c r="E128" s="12" t="s">
        <v>76</v>
      </c>
      <c r="F128" s="75">
        <f t="shared" si="16"/>
        <v>0</v>
      </c>
      <c r="G128" s="13">
        <v>0</v>
      </c>
      <c r="H128" s="14">
        <v>0</v>
      </c>
      <c r="I128" s="14">
        <v>0</v>
      </c>
      <c r="J128" s="14">
        <v>0</v>
      </c>
      <c r="K128" s="41">
        <v>0</v>
      </c>
    </row>
    <row r="129" spans="1:11" ht="15" customHeight="1" x14ac:dyDescent="0.25">
      <c r="A129" s="92"/>
      <c r="B129" s="94"/>
      <c r="C129" s="138"/>
      <c r="D129" s="134"/>
      <c r="E129" s="11" t="s">
        <v>3</v>
      </c>
      <c r="F129" s="75">
        <f t="shared" si="16"/>
        <v>0</v>
      </c>
      <c r="G129" s="13">
        <v>0</v>
      </c>
      <c r="H129" s="14">
        <v>0</v>
      </c>
      <c r="I129" s="14">
        <v>0</v>
      </c>
      <c r="J129" s="14">
        <v>0</v>
      </c>
      <c r="K129" s="41">
        <v>0</v>
      </c>
    </row>
    <row r="130" spans="1:11" ht="15" customHeight="1" x14ac:dyDescent="0.25">
      <c r="A130" s="92"/>
      <c r="B130" s="94"/>
      <c r="C130" s="138"/>
      <c r="D130" s="134"/>
      <c r="E130" s="11" t="s">
        <v>63</v>
      </c>
      <c r="F130" s="75">
        <f t="shared" si="16"/>
        <v>204199.89222000001</v>
      </c>
      <c r="G130" s="13">
        <f>16500+8069.634+188.423+1911.449+1778.29773+366.24731-188.423</f>
        <v>28625.628039999996</v>
      </c>
      <c r="H130" s="14">
        <f>80672.05237-8378.58324</f>
        <v>72293.469130000012</v>
      </c>
      <c r="I130" s="14">
        <f>17575.05171+12553.11304+6257.35</f>
        <v>36385.514750000002</v>
      </c>
      <c r="J130" s="14">
        <f>36287.79519</f>
        <v>36287.795189999997</v>
      </c>
      <c r="K130" s="41">
        <f>30607.48511</f>
        <v>30607.485110000001</v>
      </c>
    </row>
    <row r="131" spans="1:11" ht="15" customHeight="1" thickBot="1" x14ac:dyDescent="0.3">
      <c r="A131" s="92"/>
      <c r="B131" s="95"/>
      <c r="C131" s="146"/>
      <c r="D131" s="150"/>
      <c r="E131" s="62" t="s">
        <v>5</v>
      </c>
      <c r="F131" s="86">
        <f t="shared" si="16"/>
        <v>0</v>
      </c>
      <c r="G131" s="55">
        <v>0</v>
      </c>
      <c r="H131" s="56">
        <v>0</v>
      </c>
      <c r="I131" s="56">
        <v>0</v>
      </c>
      <c r="J131" s="56">
        <v>0</v>
      </c>
      <c r="K131" s="57">
        <v>0</v>
      </c>
    </row>
    <row r="132" spans="1:11" thickTop="1" x14ac:dyDescent="0.25">
      <c r="A132" s="108" t="s">
        <v>17</v>
      </c>
      <c r="B132" s="102" t="s">
        <v>39</v>
      </c>
      <c r="C132" s="105" t="s">
        <v>110</v>
      </c>
      <c r="D132" s="120" t="s">
        <v>12</v>
      </c>
      <c r="E132" s="63" t="s">
        <v>1</v>
      </c>
      <c r="F132" s="64">
        <f t="shared" si="16"/>
        <v>81687.410050000006</v>
      </c>
      <c r="G132" s="65">
        <f>SUM(G133:G137)</f>
        <v>15950.89222</v>
      </c>
      <c r="H132" s="66">
        <f t="shared" ref="H132:K132" si="28">SUM(H133:H137)</f>
        <v>13458.687829999999</v>
      </c>
      <c r="I132" s="66">
        <f t="shared" si="28"/>
        <v>16965.574000000001</v>
      </c>
      <c r="J132" s="66">
        <f t="shared" si="28"/>
        <v>17653.095000000001</v>
      </c>
      <c r="K132" s="67">
        <f t="shared" si="28"/>
        <v>17659.161</v>
      </c>
    </row>
    <row r="133" spans="1:11" ht="15" x14ac:dyDescent="0.25">
      <c r="A133" s="108"/>
      <c r="B133" s="103"/>
      <c r="C133" s="106"/>
      <c r="D133" s="121"/>
      <c r="E133" s="7" t="s">
        <v>2</v>
      </c>
      <c r="F133" s="68">
        <f t="shared" si="16"/>
        <v>0</v>
      </c>
      <c r="G133" s="9">
        <v>0</v>
      </c>
      <c r="H133" s="10">
        <v>0</v>
      </c>
      <c r="I133" s="10">
        <v>0</v>
      </c>
      <c r="J133" s="10">
        <v>0</v>
      </c>
      <c r="K133" s="39">
        <v>0</v>
      </c>
    </row>
    <row r="134" spans="1:11" ht="15" x14ac:dyDescent="0.25">
      <c r="A134" s="108"/>
      <c r="B134" s="103"/>
      <c r="C134" s="106"/>
      <c r="D134" s="121"/>
      <c r="E134" s="8" t="s">
        <v>76</v>
      </c>
      <c r="F134" s="68">
        <f t="shared" si="16"/>
        <v>0</v>
      </c>
      <c r="G134" s="9">
        <v>0</v>
      </c>
      <c r="H134" s="10">
        <v>0</v>
      </c>
      <c r="I134" s="10">
        <v>0</v>
      </c>
      <c r="J134" s="10">
        <v>0</v>
      </c>
      <c r="K134" s="39">
        <v>0</v>
      </c>
    </row>
    <row r="135" spans="1:11" ht="15" x14ac:dyDescent="0.25">
      <c r="A135" s="108"/>
      <c r="B135" s="103"/>
      <c r="C135" s="106"/>
      <c r="D135" s="121"/>
      <c r="E135" s="7" t="s">
        <v>3</v>
      </c>
      <c r="F135" s="68">
        <f t="shared" ref="F135:F198" si="29">SUM(G135:K135)</f>
        <v>0</v>
      </c>
      <c r="G135" s="9">
        <v>0</v>
      </c>
      <c r="H135" s="10">
        <v>0</v>
      </c>
      <c r="I135" s="10">
        <v>0</v>
      </c>
      <c r="J135" s="10">
        <v>0</v>
      </c>
      <c r="K135" s="39">
        <v>0</v>
      </c>
    </row>
    <row r="136" spans="1:11" ht="15" x14ac:dyDescent="0.25">
      <c r="A136" s="108"/>
      <c r="B136" s="103"/>
      <c r="C136" s="106"/>
      <c r="D136" s="121"/>
      <c r="E136" s="7" t="s">
        <v>4</v>
      </c>
      <c r="F136" s="68">
        <f t="shared" si="29"/>
        <v>81687.410050000006</v>
      </c>
      <c r="G136" s="9">
        <f>15950.89222</f>
        <v>15950.89222</v>
      </c>
      <c r="H136" s="10">
        <f>15601.928-2143.24017</f>
        <v>13458.687829999999</v>
      </c>
      <c r="I136" s="10">
        <f>16965.574</f>
        <v>16965.574000000001</v>
      </c>
      <c r="J136" s="10">
        <f>17653.095</f>
        <v>17653.095000000001</v>
      </c>
      <c r="K136" s="39">
        <f>17659.161</f>
        <v>17659.161</v>
      </c>
    </row>
    <row r="137" spans="1:11" thickBot="1" x14ac:dyDescent="0.3">
      <c r="A137" s="108"/>
      <c r="B137" s="109"/>
      <c r="C137" s="110"/>
      <c r="D137" s="122"/>
      <c r="E137" s="48" t="s">
        <v>5</v>
      </c>
      <c r="F137" s="88">
        <f t="shared" si="29"/>
        <v>0</v>
      </c>
      <c r="G137" s="49">
        <v>0</v>
      </c>
      <c r="H137" s="50">
        <v>0</v>
      </c>
      <c r="I137" s="50">
        <v>0</v>
      </c>
      <c r="J137" s="50">
        <v>0</v>
      </c>
      <c r="K137" s="51">
        <v>0</v>
      </c>
    </row>
    <row r="138" spans="1:11" thickTop="1" x14ac:dyDescent="0.25">
      <c r="A138" s="108" t="s">
        <v>16</v>
      </c>
      <c r="B138" s="102" t="s">
        <v>33</v>
      </c>
      <c r="C138" s="105" t="s">
        <v>110</v>
      </c>
      <c r="D138" s="120" t="s">
        <v>104</v>
      </c>
      <c r="E138" s="63" t="s">
        <v>1</v>
      </c>
      <c r="F138" s="64">
        <f t="shared" si="29"/>
        <v>481953.90461000003</v>
      </c>
      <c r="G138" s="65">
        <f>SUM(G144,G150)</f>
        <v>86177.023820000002</v>
      </c>
      <c r="H138" s="66">
        <f t="shared" ref="H138:K138" si="30">SUM(H144,H150)</f>
        <v>93078.628280000004</v>
      </c>
      <c r="I138" s="66">
        <f t="shared" si="30"/>
        <v>100234.58267999999</v>
      </c>
      <c r="J138" s="66">
        <f t="shared" si="30"/>
        <v>100926.3667</v>
      </c>
      <c r="K138" s="67">
        <f t="shared" si="30"/>
        <v>101537.30313</v>
      </c>
    </row>
    <row r="139" spans="1:11" ht="15" x14ac:dyDescent="0.25">
      <c r="A139" s="108"/>
      <c r="B139" s="103"/>
      <c r="C139" s="106"/>
      <c r="D139" s="121"/>
      <c r="E139" s="7" t="s">
        <v>2</v>
      </c>
      <c r="F139" s="68">
        <f t="shared" si="29"/>
        <v>0</v>
      </c>
      <c r="G139" s="9">
        <f t="shared" ref="G139:K143" si="31">SUM(G145,G151)</f>
        <v>0</v>
      </c>
      <c r="H139" s="10">
        <f t="shared" si="31"/>
        <v>0</v>
      </c>
      <c r="I139" s="10">
        <f t="shared" si="31"/>
        <v>0</v>
      </c>
      <c r="J139" s="10">
        <f t="shared" si="31"/>
        <v>0</v>
      </c>
      <c r="K139" s="39">
        <f t="shared" si="31"/>
        <v>0</v>
      </c>
    </row>
    <row r="140" spans="1:11" ht="15" x14ac:dyDescent="0.25">
      <c r="A140" s="108"/>
      <c r="B140" s="103"/>
      <c r="C140" s="106"/>
      <c r="D140" s="121"/>
      <c r="E140" s="8" t="s">
        <v>76</v>
      </c>
      <c r="F140" s="68">
        <f t="shared" si="29"/>
        <v>0</v>
      </c>
      <c r="G140" s="9">
        <f t="shared" si="31"/>
        <v>0</v>
      </c>
      <c r="H140" s="10">
        <f t="shared" si="31"/>
        <v>0</v>
      </c>
      <c r="I140" s="10">
        <f t="shared" si="31"/>
        <v>0</v>
      </c>
      <c r="J140" s="10">
        <f t="shared" si="31"/>
        <v>0</v>
      </c>
      <c r="K140" s="39">
        <f t="shared" si="31"/>
        <v>0</v>
      </c>
    </row>
    <row r="141" spans="1:11" ht="15" x14ac:dyDescent="0.25">
      <c r="A141" s="108"/>
      <c r="B141" s="103"/>
      <c r="C141" s="106"/>
      <c r="D141" s="121"/>
      <c r="E141" s="7" t="s">
        <v>3</v>
      </c>
      <c r="F141" s="68">
        <f t="shared" si="29"/>
        <v>0</v>
      </c>
      <c r="G141" s="9">
        <f t="shared" si="31"/>
        <v>0</v>
      </c>
      <c r="H141" s="10">
        <f t="shared" si="31"/>
        <v>0</v>
      </c>
      <c r="I141" s="10">
        <f t="shared" si="31"/>
        <v>0</v>
      </c>
      <c r="J141" s="10">
        <f t="shared" si="31"/>
        <v>0</v>
      </c>
      <c r="K141" s="39">
        <f t="shared" si="31"/>
        <v>0</v>
      </c>
    </row>
    <row r="142" spans="1:11" ht="15" x14ac:dyDescent="0.25">
      <c r="A142" s="108"/>
      <c r="B142" s="103"/>
      <c r="C142" s="106"/>
      <c r="D142" s="121"/>
      <c r="E142" s="7" t="s">
        <v>4</v>
      </c>
      <c r="F142" s="68">
        <f t="shared" si="29"/>
        <v>481953.90461000003</v>
      </c>
      <c r="G142" s="9">
        <f t="shared" si="31"/>
        <v>86177.023820000002</v>
      </c>
      <c r="H142" s="10">
        <f t="shared" si="31"/>
        <v>93078.628280000004</v>
      </c>
      <c r="I142" s="10">
        <f t="shared" si="31"/>
        <v>100234.58267999999</v>
      </c>
      <c r="J142" s="10">
        <f t="shared" si="31"/>
        <v>100926.3667</v>
      </c>
      <c r="K142" s="39">
        <f t="shared" si="31"/>
        <v>101537.30313</v>
      </c>
    </row>
    <row r="143" spans="1:11" thickBot="1" x14ac:dyDescent="0.3">
      <c r="A143" s="108"/>
      <c r="B143" s="104"/>
      <c r="C143" s="107"/>
      <c r="D143" s="123"/>
      <c r="E143" s="24" t="s">
        <v>5</v>
      </c>
      <c r="F143" s="69">
        <f t="shared" si="29"/>
        <v>0</v>
      </c>
      <c r="G143" s="25">
        <f t="shared" si="31"/>
        <v>0</v>
      </c>
      <c r="H143" s="26">
        <f t="shared" si="31"/>
        <v>0</v>
      </c>
      <c r="I143" s="26">
        <f t="shared" si="31"/>
        <v>0</v>
      </c>
      <c r="J143" s="26">
        <f t="shared" si="31"/>
        <v>0</v>
      </c>
      <c r="K143" s="40">
        <f t="shared" si="31"/>
        <v>0</v>
      </c>
    </row>
    <row r="144" spans="1:11" ht="15" customHeight="1" x14ac:dyDescent="0.25">
      <c r="A144" s="91" t="s">
        <v>32</v>
      </c>
      <c r="B144" s="93" t="s">
        <v>11</v>
      </c>
      <c r="C144" s="137" t="s">
        <v>110</v>
      </c>
      <c r="D144" s="133" t="s">
        <v>105</v>
      </c>
      <c r="E144" s="70" t="s">
        <v>1</v>
      </c>
      <c r="F144" s="71">
        <f t="shared" si="29"/>
        <v>62470.961669999997</v>
      </c>
      <c r="G144" s="72">
        <f>SUM(G145:G149)</f>
        <v>12076.384719999998</v>
      </c>
      <c r="H144" s="73">
        <f t="shared" ref="H144:K144" si="32">SUM(H145:H149)</f>
        <v>12188.40395</v>
      </c>
      <c r="I144" s="73">
        <f t="shared" si="32"/>
        <v>12367.893</v>
      </c>
      <c r="J144" s="73">
        <f t="shared" si="32"/>
        <v>12679.701999999999</v>
      </c>
      <c r="K144" s="74">
        <f t="shared" si="32"/>
        <v>13158.578</v>
      </c>
    </row>
    <row r="145" spans="1:11" ht="15" customHeight="1" x14ac:dyDescent="0.25">
      <c r="A145" s="92"/>
      <c r="B145" s="94"/>
      <c r="C145" s="138"/>
      <c r="D145" s="134"/>
      <c r="E145" s="11" t="s">
        <v>2</v>
      </c>
      <c r="F145" s="75">
        <f t="shared" si="29"/>
        <v>0</v>
      </c>
      <c r="G145" s="13">
        <v>0</v>
      </c>
      <c r="H145" s="14">
        <v>0</v>
      </c>
      <c r="I145" s="14">
        <v>0</v>
      </c>
      <c r="J145" s="14">
        <v>0</v>
      </c>
      <c r="K145" s="41">
        <v>0</v>
      </c>
    </row>
    <row r="146" spans="1:11" ht="15" customHeight="1" x14ac:dyDescent="0.25">
      <c r="A146" s="92"/>
      <c r="B146" s="94"/>
      <c r="C146" s="138"/>
      <c r="D146" s="134"/>
      <c r="E146" s="12" t="s">
        <v>76</v>
      </c>
      <c r="F146" s="75">
        <f t="shared" si="29"/>
        <v>0</v>
      </c>
      <c r="G146" s="13">
        <v>0</v>
      </c>
      <c r="H146" s="14">
        <v>0</v>
      </c>
      <c r="I146" s="14">
        <v>0</v>
      </c>
      <c r="J146" s="14">
        <v>0</v>
      </c>
      <c r="K146" s="41">
        <v>0</v>
      </c>
    </row>
    <row r="147" spans="1:11" ht="15" customHeight="1" x14ac:dyDescent="0.25">
      <c r="A147" s="92"/>
      <c r="B147" s="94"/>
      <c r="C147" s="138"/>
      <c r="D147" s="134"/>
      <c r="E147" s="11" t="s">
        <v>3</v>
      </c>
      <c r="F147" s="75">
        <f t="shared" si="29"/>
        <v>0</v>
      </c>
      <c r="G147" s="13">
        <v>0</v>
      </c>
      <c r="H147" s="14">
        <v>0</v>
      </c>
      <c r="I147" s="14">
        <v>0</v>
      </c>
      <c r="J147" s="14">
        <v>0</v>
      </c>
      <c r="K147" s="41">
        <v>0</v>
      </c>
    </row>
    <row r="148" spans="1:11" ht="15" customHeight="1" x14ac:dyDescent="0.25">
      <c r="A148" s="92"/>
      <c r="B148" s="94"/>
      <c r="C148" s="138"/>
      <c r="D148" s="134"/>
      <c r="E148" s="11" t="s">
        <v>4</v>
      </c>
      <c r="F148" s="75">
        <f t="shared" si="29"/>
        <v>62470.961669999997</v>
      </c>
      <c r="G148" s="13">
        <f>11279.478+796.90672</f>
        <v>12076.384719999998</v>
      </c>
      <c r="H148" s="14">
        <f>11521.982-10.5+676.92195</f>
        <v>12188.40395</v>
      </c>
      <c r="I148" s="14">
        <f>12367.893</f>
        <v>12367.893</v>
      </c>
      <c r="J148" s="14">
        <f>12679.702</f>
        <v>12679.701999999999</v>
      </c>
      <c r="K148" s="41">
        <f>13158.578</f>
        <v>13158.578</v>
      </c>
    </row>
    <row r="149" spans="1:11" ht="15" customHeight="1" thickBot="1" x14ac:dyDescent="0.3">
      <c r="A149" s="92"/>
      <c r="B149" s="145"/>
      <c r="C149" s="147"/>
      <c r="D149" s="151"/>
      <c r="E149" s="33" t="s">
        <v>5</v>
      </c>
      <c r="F149" s="85">
        <f t="shared" si="29"/>
        <v>0</v>
      </c>
      <c r="G149" s="34">
        <v>0</v>
      </c>
      <c r="H149" s="35">
        <v>0</v>
      </c>
      <c r="I149" s="35">
        <v>0</v>
      </c>
      <c r="J149" s="35">
        <v>0</v>
      </c>
      <c r="K149" s="54">
        <v>0</v>
      </c>
    </row>
    <row r="150" spans="1:11" ht="15" customHeight="1" x14ac:dyDescent="0.25">
      <c r="A150" s="91" t="s">
        <v>13</v>
      </c>
      <c r="B150" s="93" t="s">
        <v>10</v>
      </c>
      <c r="C150" s="137" t="s">
        <v>110</v>
      </c>
      <c r="D150" s="133" t="s">
        <v>37</v>
      </c>
      <c r="E150" s="70" t="s">
        <v>1</v>
      </c>
      <c r="F150" s="71">
        <f t="shared" si="29"/>
        <v>419482.94293999998</v>
      </c>
      <c r="G150" s="72">
        <f>SUM(G151:G155)</f>
        <v>74100.6391</v>
      </c>
      <c r="H150" s="73">
        <f t="shared" ref="H150:K150" si="33">SUM(H151:H155)</f>
        <v>80890.224329999997</v>
      </c>
      <c r="I150" s="73">
        <f t="shared" si="33"/>
        <v>87866.689679999996</v>
      </c>
      <c r="J150" s="73">
        <f t="shared" si="33"/>
        <v>88246.664699999994</v>
      </c>
      <c r="K150" s="74">
        <f t="shared" si="33"/>
        <v>88378.725130000006</v>
      </c>
    </row>
    <row r="151" spans="1:11" ht="15" customHeight="1" x14ac:dyDescent="0.25">
      <c r="A151" s="92"/>
      <c r="B151" s="94"/>
      <c r="C151" s="138"/>
      <c r="D151" s="134"/>
      <c r="E151" s="11" t="s">
        <v>2</v>
      </c>
      <c r="F151" s="75">
        <f t="shared" si="29"/>
        <v>0</v>
      </c>
      <c r="G151" s="13">
        <v>0</v>
      </c>
      <c r="H151" s="14">
        <v>0</v>
      </c>
      <c r="I151" s="14">
        <v>0</v>
      </c>
      <c r="J151" s="14">
        <v>0</v>
      </c>
      <c r="K151" s="41">
        <v>0</v>
      </c>
    </row>
    <row r="152" spans="1:11" ht="15" customHeight="1" x14ac:dyDescent="0.25">
      <c r="A152" s="92"/>
      <c r="B152" s="94"/>
      <c r="C152" s="138"/>
      <c r="D152" s="134"/>
      <c r="E152" s="12" t="s">
        <v>76</v>
      </c>
      <c r="F152" s="75">
        <f t="shared" si="29"/>
        <v>0</v>
      </c>
      <c r="G152" s="13">
        <v>0</v>
      </c>
      <c r="H152" s="14">
        <v>0</v>
      </c>
      <c r="I152" s="14">
        <v>0</v>
      </c>
      <c r="J152" s="14">
        <v>0</v>
      </c>
      <c r="K152" s="41">
        <v>0</v>
      </c>
    </row>
    <row r="153" spans="1:11" ht="15" customHeight="1" x14ac:dyDescent="0.25">
      <c r="A153" s="92"/>
      <c r="B153" s="94"/>
      <c r="C153" s="138"/>
      <c r="D153" s="134"/>
      <c r="E153" s="11" t="s">
        <v>3</v>
      </c>
      <c r="F153" s="75">
        <f t="shared" si="29"/>
        <v>0</v>
      </c>
      <c r="G153" s="13">
        <v>0</v>
      </c>
      <c r="H153" s="14">
        <v>0</v>
      </c>
      <c r="I153" s="14">
        <v>0</v>
      </c>
      <c r="J153" s="14">
        <v>0</v>
      </c>
      <c r="K153" s="41">
        <v>0</v>
      </c>
    </row>
    <row r="154" spans="1:11" ht="15" customHeight="1" x14ac:dyDescent="0.25">
      <c r="A154" s="92"/>
      <c r="B154" s="94"/>
      <c r="C154" s="138"/>
      <c r="D154" s="134"/>
      <c r="E154" s="11" t="s">
        <v>4</v>
      </c>
      <c r="F154" s="75">
        <f t="shared" si="29"/>
        <v>419482.94293999998</v>
      </c>
      <c r="G154" s="13">
        <f>71979.55548+1104-788-316+2121.08362</f>
        <v>74100.6391</v>
      </c>
      <c r="H154" s="14">
        <f>80890.22433</f>
        <v>80890.224329999997</v>
      </c>
      <c r="I154" s="14">
        <f>87866.68968</f>
        <v>87866.689679999996</v>
      </c>
      <c r="J154" s="14">
        <f>88246.6647</f>
        <v>88246.664699999994</v>
      </c>
      <c r="K154" s="41">
        <v>88378.725130000006</v>
      </c>
    </row>
    <row r="155" spans="1:11" ht="15" customHeight="1" thickBot="1" x14ac:dyDescent="0.3">
      <c r="A155" s="92"/>
      <c r="B155" s="95"/>
      <c r="C155" s="146"/>
      <c r="D155" s="150"/>
      <c r="E155" s="62" t="s">
        <v>5</v>
      </c>
      <c r="F155" s="86">
        <f t="shared" si="29"/>
        <v>0</v>
      </c>
      <c r="G155" s="55">
        <v>0</v>
      </c>
      <c r="H155" s="56">
        <v>0</v>
      </c>
      <c r="I155" s="56">
        <v>0</v>
      </c>
      <c r="J155" s="56">
        <v>0</v>
      </c>
      <c r="K155" s="57">
        <v>0</v>
      </c>
    </row>
    <row r="156" spans="1:11" thickTop="1" x14ac:dyDescent="0.25">
      <c r="A156" s="108" t="s">
        <v>36</v>
      </c>
      <c r="B156" s="102" t="s">
        <v>69</v>
      </c>
      <c r="C156" s="105"/>
      <c r="D156" s="120" t="s">
        <v>12</v>
      </c>
      <c r="E156" s="63" t="s">
        <v>1</v>
      </c>
      <c r="F156" s="64">
        <f t="shared" si="29"/>
        <v>0</v>
      </c>
      <c r="G156" s="65">
        <f>G162</f>
        <v>0</v>
      </c>
      <c r="H156" s="66">
        <f t="shared" ref="H156:K156" si="34">H162</f>
        <v>0</v>
      </c>
      <c r="I156" s="66">
        <f t="shared" si="34"/>
        <v>0</v>
      </c>
      <c r="J156" s="66">
        <f t="shared" si="34"/>
        <v>0</v>
      </c>
      <c r="K156" s="67">
        <f t="shared" si="34"/>
        <v>0</v>
      </c>
    </row>
    <row r="157" spans="1:11" ht="15" x14ac:dyDescent="0.25">
      <c r="A157" s="108"/>
      <c r="B157" s="103"/>
      <c r="C157" s="106"/>
      <c r="D157" s="121"/>
      <c r="E157" s="7" t="s">
        <v>2</v>
      </c>
      <c r="F157" s="68">
        <f t="shared" si="29"/>
        <v>0</v>
      </c>
      <c r="G157" s="9">
        <f t="shared" ref="G157:K161" si="35">G163</f>
        <v>0</v>
      </c>
      <c r="H157" s="10">
        <f t="shared" si="35"/>
        <v>0</v>
      </c>
      <c r="I157" s="10">
        <f t="shared" si="35"/>
        <v>0</v>
      </c>
      <c r="J157" s="10">
        <f t="shared" si="35"/>
        <v>0</v>
      </c>
      <c r="K157" s="39">
        <f t="shared" si="35"/>
        <v>0</v>
      </c>
    </row>
    <row r="158" spans="1:11" ht="15" x14ac:dyDescent="0.25">
      <c r="A158" s="108"/>
      <c r="B158" s="103"/>
      <c r="C158" s="106"/>
      <c r="D158" s="121"/>
      <c r="E158" s="8" t="s">
        <v>75</v>
      </c>
      <c r="F158" s="68">
        <f t="shared" si="29"/>
        <v>0</v>
      </c>
      <c r="G158" s="9">
        <f t="shared" si="35"/>
        <v>0</v>
      </c>
      <c r="H158" s="10">
        <f t="shared" si="35"/>
        <v>0</v>
      </c>
      <c r="I158" s="10">
        <f t="shared" si="35"/>
        <v>0</v>
      </c>
      <c r="J158" s="10">
        <f t="shared" si="35"/>
        <v>0</v>
      </c>
      <c r="K158" s="39">
        <f t="shared" si="35"/>
        <v>0</v>
      </c>
    </row>
    <row r="159" spans="1:11" ht="15" x14ac:dyDescent="0.25">
      <c r="A159" s="108"/>
      <c r="B159" s="103"/>
      <c r="C159" s="106"/>
      <c r="D159" s="121"/>
      <c r="E159" s="7" t="s">
        <v>3</v>
      </c>
      <c r="F159" s="68">
        <f t="shared" si="29"/>
        <v>0</v>
      </c>
      <c r="G159" s="9">
        <f t="shared" si="35"/>
        <v>0</v>
      </c>
      <c r="H159" s="10">
        <f t="shared" si="35"/>
        <v>0</v>
      </c>
      <c r="I159" s="10">
        <f t="shared" si="35"/>
        <v>0</v>
      </c>
      <c r="J159" s="10">
        <f t="shared" si="35"/>
        <v>0</v>
      </c>
      <c r="K159" s="39">
        <f t="shared" si="35"/>
        <v>0</v>
      </c>
    </row>
    <row r="160" spans="1:11" ht="15" x14ac:dyDescent="0.25">
      <c r="A160" s="108"/>
      <c r="B160" s="103"/>
      <c r="C160" s="106"/>
      <c r="D160" s="121"/>
      <c r="E160" s="7" t="s">
        <v>4</v>
      </c>
      <c r="F160" s="68">
        <f t="shared" si="29"/>
        <v>0</v>
      </c>
      <c r="G160" s="9">
        <f t="shared" si="35"/>
        <v>0</v>
      </c>
      <c r="H160" s="10">
        <f t="shared" si="35"/>
        <v>0</v>
      </c>
      <c r="I160" s="10">
        <f t="shared" si="35"/>
        <v>0</v>
      </c>
      <c r="J160" s="10">
        <f t="shared" si="35"/>
        <v>0</v>
      </c>
      <c r="K160" s="39">
        <f t="shared" si="35"/>
        <v>0</v>
      </c>
    </row>
    <row r="161" spans="1:11" thickBot="1" x14ac:dyDescent="0.3">
      <c r="A161" s="108"/>
      <c r="B161" s="104"/>
      <c r="C161" s="107"/>
      <c r="D161" s="123"/>
      <c r="E161" s="24" t="s">
        <v>5</v>
      </c>
      <c r="F161" s="69">
        <f t="shared" si="29"/>
        <v>0</v>
      </c>
      <c r="G161" s="25">
        <f t="shared" si="35"/>
        <v>0</v>
      </c>
      <c r="H161" s="26">
        <f t="shared" si="35"/>
        <v>0</v>
      </c>
      <c r="I161" s="26">
        <f t="shared" si="35"/>
        <v>0</v>
      </c>
      <c r="J161" s="26">
        <f t="shared" si="35"/>
        <v>0</v>
      </c>
      <c r="K161" s="40">
        <f t="shared" si="35"/>
        <v>0</v>
      </c>
    </row>
    <row r="162" spans="1:11" ht="15" customHeight="1" x14ac:dyDescent="0.25">
      <c r="A162" s="91" t="s">
        <v>92</v>
      </c>
      <c r="B162" s="93" t="s">
        <v>72</v>
      </c>
      <c r="C162" s="137"/>
      <c r="D162" s="133" t="s">
        <v>12</v>
      </c>
      <c r="E162" s="70" t="s">
        <v>1</v>
      </c>
      <c r="F162" s="71">
        <f t="shared" si="29"/>
        <v>0</v>
      </c>
      <c r="G162" s="72">
        <f>SUM(G163:G167)</f>
        <v>0</v>
      </c>
      <c r="H162" s="73">
        <f t="shared" ref="H162:K162" si="36">SUM(H163:H167)</f>
        <v>0</v>
      </c>
      <c r="I162" s="73">
        <f t="shared" si="36"/>
        <v>0</v>
      </c>
      <c r="J162" s="73">
        <f t="shared" si="36"/>
        <v>0</v>
      </c>
      <c r="K162" s="74">
        <f t="shared" si="36"/>
        <v>0</v>
      </c>
    </row>
    <row r="163" spans="1:11" ht="15" customHeight="1" x14ac:dyDescent="0.25">
      <c r="A163" s="92"/>
      <c r="B163" s="94"/>
      <c r="C163" s="138"/>
      <c r="D163" s="134"/>
      <c r="E163" s="11" t="s">
        <v>2</v>
      </c>
      <c r="F163" s="75">
        <f t="shared" si="29"/>
        <v>0</v>
      </c>
      <c r="G163" s="13">
        <v>0</v>
      </c>
      <c r="H163" s="14">
        <v>0</v>
      </c>
      <c r="I163" s="14">
        <v>0</v>
      </c>
      <c r="J163" s="14">
        <v>0</v>
      </c>
      <c r="K163" s="41">
        <v>0</v>
      </c>
    </row>
    <row r="164" spans="1:11" ht="15" customHeight="1" x14ac:dyDescent="0.25">
      <c r="A164" s="92"/>
      <c r="B164" s="94"/>
      <c r="C164" s="138"/>
      <c r="D164" s="134"/>
      <c r="E164" s="12" t="s">
        <v>75</v>
      </c>
      <c r="F164" s="75">
        <f t="shared" si="29"/>
        <v>0</v>
      </c>
      <c r="G164" s="13">
        <v>0</v>
      </c>
      <c r="H164" s="14">
        <v>0</v>
      </c>
      <c r="I164" s="14">
        <v>0</v>
      </c>
      <c r="J164" s="14">
        <v>0</v>
      </c>
      <c r="K164" s="41">
        <v>0</v>
      </c>
    </row>
    <row r="165" spans="1:11" ht="15" customHeight="1" x14ac:dyDescent="0.25">
      <c r="A165" s="92"/>
      <c r="B165" s="94"/>
      <c r="C165" s="138"/>
      <c r="D165" s="134"/>
      <c r="E165" s="11" t="s">
        <v>3</v>
      </c>
      <c r="F165" s="75">
        <f t="shared" si="29"/>
        <v>0</v>
      </c>
      <c r="G165" s="13">
        <v>0</v>
      </c>
      <c r="H165" s="14">
        <v>0</v>
      </c>
      <c r="I165" s="14">
        <v>0</v>
      </c>
      <c r="J165" s="14">
        <v>0</v>
      </c>
      <c r="K165" s="41">
        <v>0</v>
      </c>
    </row>
    <row r="166" spans="1:11" ht="15" customHeight="1" x14ac:dyDescent="0.25">
      <c r="A166" s="92"/>
      <c r="B166" s="94"/>
      <c r="C166" s="138"/>
      <c r="D166" s="134"/>
      <c r="E166" s="11" t="s">
        <v>4</v>
      </c>
      <c r="F166" s="75">
        <f t="shared" si="29"/>
        <v>0</v>
      </c>
      <c r="G166" s="13">
        <v>0</v>
      </c>
      <c r="H166" s="14">
        <v>0</v>
      </c>
      <c r="I166" s="14">
        <v>0</v>
      </c>
      <c r="J166" s="14">
        <v>0</v>
      </c>
      <c r="K166" s="41">
        <v>0</v>
      </c>
    </row>
    <row r="167" spans="1:11" ht="15" customHeight="1" thickBot="1" x14ac:dyDescent="0.3">
      <c r="A167" s="92"/>
      <c r="B167" s="95"/>
      <c r="C167" s="146"/>
      <c r="D167" s="150"/>
      <c r="E167" s="62" t="s">
        <v>5</v>
      </c>
      <c r="F167" s="86">
        <f t="shared" si="29"/>
        <v>0</v>
      </c>
      <c r="G167" s="55">
        <v>0</v>
      </c>
      <c r="H167" s="56">
        <v>0</v>
      </c>
      <c r="I167" s="56">
        <v>0</v>
      </c>
      <c r="J167" s="56">
        <v>0</v>
      </c>
      <c r="K167" s="57">
        <v>0</v>
      </c>
    </row>
    <row r="168" spans="1:11" thickTop="1" x14ac:dyDescent="0.25">
      <c r="A168" s="108" t="s">
        <v>18</v>
      </c>
      <c r="B168" s="102" t="s">
        <v>40</v>
      </c>
      <c r="C168" s="105" t="s">
        <v>110</v>
      </c>
      <c r="D168" s="120" t="s">
        <v>12</v>
      </c>
      <c r="E168" s="63" t="s">
        <v>1</v>
      </c>
      <c r="F168" s="64">
        <f t="shared" si="29"/>
        <v>87470.750700000004</v>
      </c>
      <c r="G168" s="65">
        <f>SUM(G174,G180)</f>
        <v>21999.5625</v>
      </c>
      <c r="H168" s="66">
        <f t="shared" ref="H168:K168" si="37">SUM(H174,H180)</f>
        <v>27116.2212</v>
      </c>
      <c r="I168" s="66">
        <f t="shared" si="37"/>
        <v>12161.331</v>
      </c>
      <c r="J168" s="66">
        <f t="shared" si="37"/>
        <v>12161.331</v>
      </c>
      <c r="K168" s="67">
        <f t="shared" si="37"/>
        <v>14032.305</v>
      </c>
    </row>
    <row r="169" spans="1:11" ht="15" x14ac:dyDescent="0.25">
      <c r="A169" s="108"/>
      <c r="B169" s="103"/>
      <c r="C169" s="106"/>
      <c r="D169" s="121"/>
      <c r="E169" s="7" t="s">
        <v>2</v>
      </c>
      <c r="F169" s="68">
        <f t="shared" si="29"/>
        <v>83988.931500000006</v>
      </c>
      <c r="G169" s="9">
        <f t="shared" ref="G169:K173" si="38">SUM(G175,G181)</f>
        <v>21999.5625</v>
      </c>
      <c r="H169" s="10">
        <f t="shared" si="38"/>
        <v>23634.401999999998</v>
      </c>
      <c r="I169" s="10">
        <f t="shared" si="38"/>
        <v>12161.331</v>
      </c>
      <c r="J169" s="10">
        <f t="shared" si="38"/>
        <v>12161.331</v>
      </c>
      <c r="K169" s="39">
        <f t="shared" si="38"/>
        <v>14032.305</v>
      </c>
    </row>
    <row r="170" spans="1:11" ht="15" x14ac:dyDescent="0.25">
      <c r="A170" s="108"/>
      <c r="B170" s="103"/>
      <c r="C170" s="106"/>
      <c r="D170" s="121"/>
      <c r="E170" s="8" t="s">
        <v>76</v>
      </c>
      <c r="F170" s="68">
        <f t="shared" si="29"/>
        <v>0</v>
      </c>
      <c r="G170" s="9">
        <f t="shared" si="38"/>
        <v>0</v>
      </c>
      <c r="H170" s="10">
        <f t="shared" si="38"/>
        <v>0</v>
      </c>
      <c r="I170" s="10">
        <f t="shared" si="38"/>
        <v>0</v>
      </c>
      <c r="J170" s="10">
        <f t="shared" si="38"/>
        <v>0</v>
      </c>
      <c r="K170" s="39">
        <f t="shared" si="38"/>
        <v>0</v>
      </c>
    </row>
    <row r="171" spans="1:11" ht="15" x14ac:dyDescent="0.25">
      <c r="A171" s="108"/>
      <c r="B171" s="103"/>
      <c r="C171" s="106"/>
      <c r="D171" s="121"/>
      <c r="E171" s="7" t="s">
        <v>3</v>
      </c>
      <c r="F171" s="68">
        <f t="shared" si="29"/>
        <v>0</v>
      </c>
      <c r="G171" s="9">
        <f t="shared" si="38"/>
        <v>0</v>
      </c>
      <c r="H171" s="10">
        <f t="shared" si="38"/>
        <v>0</v>
      </c>
      <c r="I171" s="10">
        <f t="shared" si="38"/>
        <v>0</v>
      </c>
      <c r="J171" s="10">
        <f t="shared" si="38"/>
        <v>0</v>
      </c>
      <c r="K171" s="39">
        <f t="shared" si="38"/>
        <v>0</v>
      </c>
    </row>
    <row r="172" spans="1:11" ht="15" x14ac:dyDescent="0.25">
      <c r="A172" s="108"/>
      <c r="B172" s="103"/>
      <c r="C172" s="106"/>
      <c r="D172" s="121"/>
      <c r="E172" s="7" t="s">
        <v>4</v>
      </c>
      <c r="F172" s="68">
        <f t="shared" si="29"/>
        <v>3481.8191999999999</v>
      </c>
      <c r="G172" s="9">
        <f t="shared" si="38"/>
        <v>0</v>
      </c>
      <c r="H172" s="10">
        <f t="shared" si="38"/>
        <v>3481.8191999999999</v>
      </c>
      <c r="I172" s="10">
        <f t="shared" si="38"/>
        <v>0</v>
      </c>
      <c r="J172" s="10">
        <f t="shared" si="38"/>
        <v>0</v>
      </c>
      <c r="K172" s="39">
        <f t="shared" si="38"/>
        <v>0</v>
      </c>
    </row>
    <row r="173" spans="1:11" thickBot="1" x14ac:dyDescent="0.3">
      <c r="A173" s="108"/>
      <c r="B173" s="104"/>
      <c r="C173" s="107"/>
      <c r="D173" s="123"/>
      <c r="E173" s="24" t="s">
        <v>5</v>
      </c>
      <c r="F173" s="69">
        <f t="shared" si="29"/>
        <v>0</v>
      </c>
      <c r="G173" s="25">
        <f t="shared" si="38"/>
        <v>0</v>
      </c>
      <c r="H173" s="26">
        <f t="shared" si="38"/>
        <v>0</v>
      </c>
      <c r="I173" s="26">
        <f t="shared" si="38"/>
        <v>0</v>
      </c>
      <c r="J173" s="26">
        <f t="shared" si="38"/>
        <v>0</v>
      </c>
      <c r="K173" s="40">
        <f t="shared" si="38"/>
        <v>0</v>
      </c>
    </row>
    <row r="174" spans="1:11" ht="15" customHeight="1" x14ac:dyDescent="0.25">
      <c r="A174" s="91" t="s">
        <v>77</v>
      </c>
      <c r="B174" s="93" t="s">
        <v>40</v>
      </c>
      <c r="C174" s="137" t="s">
        <v>110</v>
      </c>
      <c r="D174" s="133" t="s">
        <v>12</v>
      </c>
      <c r="E174" s="70" t="s">
        <v>1</v>
      </c>
      <c r="F174" s="71">
        <f t="shared" si="29"/>
        <v>79483.705499999996</v>
      </c>
      <c r="G174" s="72">
        <f>SUM(G175:G179)</f>
        <v>19365.3105</v>
      </c>
      <c r="H174" s="73">
        <f t="shared" ref="H174:K174" si="39">SUM(H175:H179)</f>
        <v>23634.401999999998</v>
      </c>
      <c r="I174" s="73">
        <f t="shared" si="39"/>
        <v>12161.331</v>
      </c>
      <c r="J174" s="73">
        <f t="shared" si="39"/>
        <v>12161.331</v>
      </c>
      <c r="K174" s="74">
        <f t="shared" si="39"/>
        <v>12161.331</v>
      </c>
    </row>
    <row r="175" spans="1:11" ht="15" customHeight="1" x14ac:dyDescent="0.25">
      <c r="A175" s="92"/>
      <c r="B175" s="94"/>
      <c r="C175" s="138"/>
      <c r="D175" s="134"/>
      <c r="E175" s="11" t="s">
        <v>2</v>
      </c>
      <c r="F175" s="75">
        <f t="shared" si="29"/>
        <v>79483.705499999996</v>
      </c>
      <c r="G175" s="13">
        <f>11296.3605+5164.128+2904.822</f>
        <v>19365.3105</v>
      </c>
      <c r="H175" s="14">
        <v>23634.401999999998</v>
      </c>
      <c r="I175" s="14">
        <v>12161.331</v>
      </c>
      <c r="J175" s="14">
        <v>12161.331</v>
      </c>
      <c r="K175" s="41">
        <v>12161.331</v>
      </c>
    </row>
    <row r="176" spans="1:11" ht="15" customHeight="1" x14ac:dyDescent="0.25">
      <c r="A176" s="92"/>
      <c r="B176" s="94"/>
      <c r="C176" s="138"/>
      <c r="D176" s="134"/>
      <c r="E176" s="12" t="s">
        <v>76</v>
      </c>
      <c r="F176" s="75">
        <f t="shared" si="29"/>
        <v>0</v>
      </c>
      <c r="G176" s="13">
        <v>0</v>
      </c>
      <c r="H176" s="14">
        <v>0</v>
      </c>
      <c r="I176" s="14">
        <v>0</v>
      </c>
      <c r="J176" s="14">
        <v>0</v>
      </c>
      <c r="K176" s="41">
        <v>0</v>
      </c>
    </row>
    <row r="177" spans="1:11" ht="15" customHeight="1" x14ac:dyDescent="0.25">
      <c r="A177" s="92"/>
      <c r="B177" s="94"/>
      <c r="C177" s="138"/>
      <c r="D177" s="134"/>
      <c r="E177" s="11" t="s">
        <v>3</v>
      </c>
      <c r="F177" s="75">
        <f t="shared" si="29"/>
        <v>0</v>
      </c>
      <c r="G177" s="13">
        <v>0</v>
      </c>
      <c r="H177" s="14">
        <v>0</v>
      </c>
      <c r="I177" s="14">
        <v>0</v>
      </c>
      <c r="J177" s="14">
        <v>0</v>
      </c>
      <c r="K177" s="41">
        <v>0</v>
      </c>
    </row>
    <row r="178" spans="1:11" ht="15" customHeight="1" x14ac:dyDescent="0.25">
      <c r="A178" s="92"/>
      <c r="B178" s="94"/>
      <c r="C178" s="138"/>
      <c r="D178" s="134"/>
      <c r="E178" s="11" t="s">
        <v>4</v>
      </c>
      <c r="F178" s="75">
        <f t="shared" si="29"/>
        <v>0</v>
      </c>
      <c r="G178" s="13">
        <v>0</v>
      </c>
      <c r="H178" s="14">
        <v>0</v>
      </c>
      <c r="I178" s="14">
        <v>0</v>
      </c>
      <c r="J178" s="14">
        <v>0</v>
      </c>
      <c r="K178" s="41">
        <v>0</v>
      </c>
    </row>
    <row r="179" spans="1:11" ht="15" customHeight="1" thickBot="1" x14ac:dyDescent="0.3">
      <c r="A179" s="92"/>
      <c r="B179" s="145"/>
      <c r="C179" s="147"/>
      <c r="D179" s="151"/>
      <c r="E179" s="33" t="s">
        <v>5</v>
      </c>
      <c r="F179" s="85">
        <f t="shared" si="29"/>
        <v>0</v>
      </c>
      <c r="G179" s="34">
        <v>0</v>
      </c>
      <c r="H179" s="35">
        <v>0</v>
      </c>
      <c r="I179" s="35">
        <v>0</v>
      </c>
      <c r="J179" s="35">
        <v>0</v>
      </c>
      <c r="K179" s="54">
        <v>0</v>
      </c>
    </row>
    <row r="180" spans="1:11" ht="15" customHeight="1" x14ac:dyDescent="0.25">
      <c r="A180" s="91" t="s">
        <v>102</v>
      </c>
      <c r="B180" s="93" t="s">
        <v>78</v>
      </c>
      <c r="C180" s="137" t="s">
        <v>121</v>
      </c>
      <c r="D180" s="133" t="s">
        <v>12</v>
      </c>
      <c r="E180" s="70" t="s">
        <v>1</v>
      </c>
      <c r="F180" s="71">
        <f t="shared" si="29"/>
        <v>7987.0452000000005</v>
      </c>
      <c r="G180" s="72">
        <f>SUM(G181:G185)</f>
        <v>2634.252</v>
      </c>
      <c r="H180" s="73">
        <f t="shared" ref="H180:K180" si="40">SUM(H181:H185)</f>
        <v>3481.8191999999999</v>
      </c>
      <c r="I180" s="73">
        <f t="shared" si="40"/>
        <v>0</v>
      </c>
      <c r="J180" s="73">
        <f t="shared" si="40"/>
        <v>0</v>
      </c>
      <c r="K180" s="74">
        <f t="shared" si="40"/>
        <v>1870.9739999999999</v>
      </c>
    </row>
    <row r="181" spans="1:11" ht="15" customHeight="1" x14ac:dyDescent="0.25">
      <c r="A181" s="92"/>
      <c r="B181" s="94"/>
      <c r="C181" s="138"/>
      <c r="D181" s="134"/>
      <c r="E181" s="11" t="s">
        <v>2</v>
      </c>
      <c r="F181" s="75">
        <f t="shared" si="29"/>
        <v>4505.2259999999997</v>
      </c>
      <c r="G181" s="13">
        <v>2634.252</v>
      </c>
      <c r="H181" s="14">
        <v>0</v>
      </c>
      <c r="I181" s="14">
        <v>0</v>
      </c>
      <c r="J181" s="14">
        <v>0</v>
      </c>
      <c r="K181" s="41">
        <v>1870.9739999999999</v>
      </c>
    </row>
    <row r="182" spans="1:11" ht="15" customHeight="1" x14ac:dyDescent="0.25">
      <c r="A182" s="92"/>
      <c r="B182" s="94"/>
      <c r="C182" s="138"/>
      <c r="D182" s="134"/>
      <c r="E182" s="12" t="s">
        <v>76</v>
      </c>
      <c r="F182" s="75">
        <f t="shared" si="29"/>
        <v>0</v>
      </c>
      <c r="G182" s="13">
        <v>0</v>
      </c>
      <c r="H182" s="14">
        <v>0</v>
      </c>
      <c r="I182" s="14">
        <v>0</v>
      </c>
      <c r="J182" s="14">
        <v>0</v>
      </c>
      <c r="K182" s="41">
        <v>0</v>
      </c>
    </row>
    <row r="183" spans="1:11" ht="15" customHeight="1" x14ac:dyDescent="0.25">
      <c r="A183" s="92"/>
      <c r="B183" s="94"/>
      <c r="C183" s="138"/>
      <c r="D183" s="134"/>
      <c r="E183" s="11" t="s">
        <v>3</v>
      </c>
      <c r="F183" s="75">
        <f t="shared" si="29"/>
        <v>0</v>
      </c>
      <c r="G183" s="13">
        <v>0</v>
      </c>
      <c r="H183" s="14">
        <v>0</v>
      </c>
      <c r="I183" s="14">
        <v>0</v>
      </c>
      <c r="J183" s="14">
        <v>0</v>
      </c>
      <c r="K183" s="41">
        <v>0</v>
      </c>
    </row>
    <row r="184" spans="1:11" ht="15" customHeight="1" x14ac:dyDescent="0.25">
      <c r="A184" s="92"/>
      <c r="B184" s="94"/>
      <c r="C184" s="138"/>
      <c r="D184" s="134"/>
      <c r="E184" s="11" t="s">
        <v>4</v>
      </c>
      <c r="F184" s="75">
        <f t="shared" si="29"/>
        <v>3481.8191999999999</v>
      </c>
      <c r="G184" s="13">
        <v>0</v>
      </c>
      <c r="H184" s="14">
        <v>3481.8191999999999</v>
      </c>
      <c r="I184" s="14">
        <v>0</v>
      </c>
      <c r="J184" s="14">
        <v>0</v>
      </c>
      <c r="K184" s="41">
        <v>0</v>
      </c>
    </row>
    <row r="185" spans="1:11" ht="15" customHeight="1" thickBot="1" x14ac:dyDescent="0.3">
      <c r="A185" s="92"/>
      <c r="B185" s="95"/>
      <c r="C185" s="146"/>
      <c r="D185" s="150"/>
      <c r="E185" s="62" t="s">
        <v>5</v>
      </c>
      <c r="F185" s="86">
        <f t="shared" si="29"/>
        <v>0</v>
      </c>
      <c r="G185" s="55">
        <v>0</v>
      </c>
      <c r="H185" s="56">
        <v>0</v>
      </c>
      <c r="I185" s="56">
        <v>0</v>
      </c>
      <c r="J185" s="56">
        <v>0</v>
      </c>
      <c r="K185" s="57">
        <v>0</v>
      </c>
    </row>
    <row r="186" spans="1:11" thickTop="1" x14ac:dyDescent="0.25">
      <c r="A186" s="108">
        <v>7</v>
      </c>
      <c r="B186" s="102" t="s">
        <v>85</v>
      </c>
      <c r="C186" s="105" t="s">
        <v>110</v>
      </c>
      <c r="D186" s="120" t="s">
        <v>106</v>
      </c>
      <c r="E186" s="63" t="s">
        <v>1</v>
      </c>
      <c r="F186" s="64">
        <f t="shared" si="29"/>
        <v>24649.515299999999</v>
      </c>
      <c r="G186" s="65">
        <f>SUM(G187:G191)</f>
        <v>5586.5916699999998</v>
      </c>
      <c r="H186" s="66">
        <f t="shared" ref="H186:K186" si="41">SUM(H187:H191)</f>
        <v>19062.923630000001</v>
      </c>
      <c r="I186" s="66">
        <f t="shared" si="41"/>
        <v>0</v>
      </c>
      <c r="J186" s="66">
        <f t="shared" si="41"/>
        <v>0</v>
      </c>
      <c r="K186" s="67">
        <f t="shared" si="41"/>
        <v>0</v>
      </c>
    </row>
    <row r="187" spans="1:11" ht="15" x14ac:dyDescent="0.25">
      <c r="A187" s="108"/>
      <c r="B187" s="103"/>
      <c r="C187" s="106"/>
      <c r="D187" s="121"/>
      <c r="E187" s="7" t="s">
        <v>2</v>
      </c>
      <c r="F187" s="68">
        <f t="shared" si="29"/>
        <v>0</v>
      </c>
      <c r="G187" s="9">
        <v>0</v>
      </c>
      <c r="H187" s="10">
        <v>0</v>
      </c>
      <c r="I187" s="10">
        <v>0</v>
      </c>
      <c r="J187" s="10">
        <v>0</v>
      </c>
      <c r="K187" s="39">
        <v>0</v>
      </c>
    </row>
    <row r="188" spans="1:11" ht="15" x14ac:dyDescent="0.25">
      <c r="A188" s="108"/>
      <c r="B188" s="103"/>
      <c r="C188" s="106"/>
      <c r="D188" s="121"/>
      <c r="E188" s="8" t="s">
        <v>75</v>
      </c>
      <c r="F188" s="68">
        <f t="shared" si="29"/>
        <v>0</v>
      </c>
      <c r="G188" s="9">
        <v>0</v>
      </c>
      <c r="H188" s="10">
        <v>0</v>
      </c>
      <c r="I188" s="10">
        <v>0</v>
      </c>
      <c r="J188" s="10">
        <v>0</v>
      </c>
      <c r="K188" s="39">
        <v>0</v>
      </c>
    </row>
    <row r="189" spans="1:11" ht="15" x14ac:dyDescent="0.25">
      <c r="A189" s="108"/>
      <c r="B189" s="103"/>
      <c r="C189" s="106"/>
      <c r="D189" s="121"/>
      <c r="E189" s="7" t="s">
        <v>3</v>
      </c>
      <c r="F189" s="68">
        <f t="shared" si="29"/>
        <v>4761.7303999999995</v>
      </c>
      <c r="G189" s="9">
        <v>0</v>
      </c>
      <c r="H189" s="10">
        <f>12705.51593-7943.78553</f>
        <v>4761.7303999999995</v>
      </c>
      <c r="I189" s="10">
        <v>0</v>
      </c>
      <c r="J189" s="10">
        <v>0</v>
      </c>
      <c r="K189" s="39">
        <v>0</v>
      </c>
    </row>
    <row r="190" spans="1:11" ht="15" x14ac:dyDescent="0.25">
      <c r="A190" s="108"/>
      <c r="B190" s="103"/>
      <c r="C190" s="106"/>
      <c r="D190" s="121"/>
      <c r="E190" s="7" t="s">
        <v>4</v>
      </c>
      <c r="F190" s="68">
        <f t="shared" si="29"/>
        <v>19887.784899999999</v>
      </c>
      <c r="G190" s="9">
        <v>5586.5916699999998</v>
      </c>
      <c r="H190" s="10">
        <f>668.71137+13632.48186</f>
        <v>14301.193230000001</v>
      </c>
      <c r="I190" s="10">
        <v>0</v>
      </c>
      <c r="J190" s="10">
        <v>0</v>
      </c>
      <c r="K190" s="39">
        <v>0</v>
      </c>
    </row>
    <row r="191" spans="1:11" thickBot="1" x14ac:dyDescent="0.3">
      <c r="A191" s="108"/>
      <c r="B191" s="109"/>
      <c r="C191" s="110"/>
      <c r="D191" s="122"/>
      <c r="E191" s="48" t="s">
        <v>5</v>
      </c>
      <c r="F191" s="88">
        <f t="shared" si="29"/>
        <v>0</v>
      </c>
      <c r="G191" s="49">
        <v>0</v>
      </c>
      <c r="H191" s="50">
        <v>0</v>
      </c>
      <c r="I191" s="50">
        <v>0</v>
      </c>
      <c r="J191" s="50">
        <v>0</v>
      </c>
      <c r="K191" s="51">
        <v>0</v>
      </c>
    </row>
    <row r="192" spans="1:11" thickTop="1" x14ac:dyDescent="0.25">
      <c r="A192" s="108" t="s">
        <v>93</v>
      </c>
      <c r="B192" s="102" t="s">
        <v>52</v>
      </c>
      <c r="C192" s="105" t="s">
        <v>122</v>
      </c>
      <c r="D192" s="120" t="s">
        <v>12</v>
      </c>
      <c r="E192" s="63" t="s">
        <v>1</v>
      </c>
      <c r="F192" s="64">
        <f t="shared" si="29"/>
        <v>80553.67</v>
      </c>
      <c r="G192" s="65">
        <f>SUM(G198,G222,G240)</f>
        <v>0</v>
      </c>
      <c r="H192" s="66">
        <f t="shared" ref="H192:K192" si="42">SUM(H198,H222,H240)</f>
        <v>0</v>
      </c>
      <c r="I192" s="66">
        <f t="shared" si="42"/>
        <v>0</v>
      </c>
      <c r="J192" s="66">
        <f t="shared" si="42"/>
        <v>0</v>
      </c>
      <c r="K192" s="67">
        <f t="shared" si="42"/>
        <v>80553.67</v>
      </c>
    </row>
    <row r="193" spans="1:11" ht="15" x14ac:dyDescent="0.25">
      <c r="A193" s="108"/>
      <c r="B193" s="103"/>
      <c r="C193" s="106"/>
      <c r="D193" s="121"/>
      <c r="E193" s="7" t="s">
        <v>2</v>
      </c>
      <c r="F193" s="68">
        <f t="shared" si="29"/>
        <v>0</v>
      </c>
      <c r="G193" s="9">
        <f t="shared" ref="G193:K197" si="43">SUM(G199,G223,G241)</f>
        <v>0</v>
      </c>
      <c r="H193" s="10">
        <f t="shared" si="43"/>
        <v>0</v>
      </c>
      <c r="I193" s="10">
        <f t="shared" si="43"/>
        <v>0</v>
      </c>
      <c r="J193" s="10">
        <f t="shared" si="43"/>
        <v>0</v>
      </c>
      <c r="K193" s="39">
        <f t="shared" si="43"/>
        <v>0</v>
      </c>
    </row>
    <row r="194" spans="1:11" ht="15" x14ac:dyDescent="0.25">
      <c r="A194" s="108"/>
      <c r="B194" s="103"/>
      <c r="C194" s="106"/>
      <c r="D194" s="121"/>
      <c r="E194" s="8" t="s">
        <v>75</v>
      </c>
      <c r="F194" s="68">
        <f t="shared" si="29"/>
        <v>0</v>
      </c>
      <c r="G194" s="9">
        <f t="shared" si="43"/>
        <v>0</v>
      </c>
      <c r="H194" s="10">
        <f t="shared" si="43"/>
        <v>0</v>
      </c>
      <c r="I194" s="10">
        <f t="shared" si="43"/>
        <v>0</v>
      </c>
      <c r="J194" s="10">
        <f t="shared" si="43"/>
        <v>0</v>
      </c>
      <c r="K194" s="39">
        <f t="shared" si="43"/>
        <v>0</v>
      </c>
    </row>
    <row r="195" spans="1:11" ht="15" x14ac:dyDescent="0.25">
      <c r="A195" s="108"/>
      <c r="B195" s="103"/>
      <c r="C195" s="106"/>
      <c r="D195" s="121"/>
      <c r="E195" s="7" t="s">
        <v>3</v>
      </c>
      <c r="F195" s="68">
        <f t="shared" si="29"/>
        <v>80253.67</v>
      </c>
      <c r="G195" s="9">
        <f t="shared" si="43"/>
        <v>0</v>
      </c>
      <c r="H195" s="10">
        <f t="shared" si="43"/>
        <v>0</v>
      </c>
      <c r="I195" s="10">
        <f t="shared" si="43"/>
        <v>0</v>
      </c>
      <c r="J195" s="10">
        <f t="shared" si="43"/>
        <v>0</v>
      </c>
      <c r="K195" s="39">
        <f t="shared" si="43"/>
        <v>80253.67</v>
      </c>
    </row>
    <row r="196" spans="1:11" ht="15" x14ac:dyDescent="0.25">
      <c r="A196" s="108"/>
      <c r="B196" s="103"/>
      <c r="C196" s="106"/>
      <c r="D196" s="121"/>
      <c r="E196" s="7" t="s">
        <v>4</v>
      </c>
      <c r="F196" s="68">
        <f t="shared" si="29"/>
        <v>300</v>
      </c>
      <c r="G196" s="9">
        <f t="shared" si="43"/>
        <v>0</v>
      </c>
      <c r="H196" s="10">
        <f t="shared" si="43"/>
        <v>0</v>
      </c>
      <c r="I196" s="10">
        <f t="shared" si="43"/>
        <v>0</v>
      </c>
      <c r="J196" s="10">
        <f t="shared" si="43"/>
        <v>0</v>
      </c>
      <c r="K196" s="39">
        <f t="shared" si="43"/>
        <v>300</v>
      </c>
    </row>
    <row r="197" spans="1:11" thickBot="1" x14ac:dyDescent="0.3">
      <c r="A197" s="108"/>
      <c r="B197" s="104"/>
      <c r="C197" s="107"/>
      <c r="D197" s="123"/>
      <c r="E197" s="24" t="s">
        <v>5</v>
      </c>
      <c r="F197" s="69">
        <f t="shared" si="29"/>
        <v>0</v>
      </c>
      <c r="G197" s="25">
        <f t="shared" si="43"/>
        <v>0</v>
      </c>
      <c r="H197" s="26">
        <f t="shared" si="43"/>
        <v>0</v>
      </c>
      <c r="I197" s="26">
        <f t="shared" si="43"/>
        <v>0</v>
      </c>
      <c r="J197" s="26">
        <f t="shared" si="43"/>
        <v>0</v>
      </c>
      <c r="K197" s="40">
        <f t="shared" si="43"/>
        <v>0</v>
      </c>
    </row>
    <row r="198" spans="1:11" ht="15" customHeight="1" x14ac:dyDescent="0.25">
      <c r="A198" s="91" t="s">
        <v>94</v>
      </c>
      <c r="B198" s="143" t="s">
        <v>51</v>
      </c>
      <c r="C198" s="127">
        <v>2021</v>
      </c>
      <c r="D198" s="129" t="s">
        <v>73</v>
      </c>
      <c r="E198" s="70" t="s">
        <v>1</v>
      </c>
      <c r="F198" s="71">
        <f t="shared" si="29"/>
        <v>0</v>
      </c>
      <c r="G198" s="72">
        <f>SUM(G204,G210,G216)</f>
        <v>0</v>
      </c>
      <c r="H198" s="73">
        <f t="shared" ref="H198:K198" si="44">SUM(H204,H210,H216)</f>
        <v>0</v>
      </c>
      <c r="I198" s="73">
        <f t="shared" si="44"/>
        <v>0</v>
      </c>
      <c r="J198" s="73">
        <f t="shared" si="44"/>
        <v>0</v>
      </c>
      <c r="K198" s="74">
        <f t="shared" si="44"/>
        <v>0</v>
      </c>
    </row>
    <row r="199" spans="1:11" ht="15" customHeight="1" x14ac:dyDescent="0.25">
      <c r="A199" s="92"/>
      <c r="B199" s="144"/>
      <c r="C199" s="128"/>
      <c r="D199" s="130"/>
      <c r="E199" s="11" t="s">
        <v>2</v>
      </c>
      <c r="F199" s="75">
        <f t="shared" ref="F199:F262" si="45">SUM(G199:K199)</f>
        <v>0</v>
      </c>
      <c r="G199" s="13">
        <f t="shared" ref="G199:K203" si="46">SUM(G205,G211,G217)</f>
        <v>0</v>
      </c>
      <c r="H199" s="14">
        <f t="shared" si="46"/>
        <v>0</v>
      </c>
      <c r="I199" s="14">
        <f t="shared" si="46"/>
        <v>0</v>
      </c>
      <c r="J199" s="14">
        <f t="shared" si="46"/>
        <v>0</v>
      </c>
      <c r="K199" s="41">
        <f t="shared" si="46"/>
        <v>0</v>
      </c>
    </row>
    <row r="200" spans="1:11" ht="15" customHeight="1" x14ac:dyDescent="0.25">
      <c r="A200" s="92"/>
      <c r="B200" s="144"/>
      <c r="C200" s="128"/>
      <c r="D200" s="130"/>
      <c r="E200" s="12" t="s">
        <v>75</v>
      </c>
      <c r="F200" s="75">
        <f t="shared" si="45"/>
        <v>0</v>
      </c>
      <c r="G200" s="13">
        <f t="shared" si="46"/>
        <v>0</v>
      </c>
      <c r="H200" s="14">
        <f t="shared" si="46"/>
        <v>0</v>
      </c>
      <c r="I200" s="14">
        <f t="shared" si="46"/>
        <v>0</v>
      </c>
      <c r="J200" s="14">
        <f t="shared" si="46"/>
        <v>0</v>
      </c>
      <c r="K200" s="41">
        <f t="shared" si="46"/>
        <v>0</v>
      </c>
    </row>
    <row r="201" spans="1:11" ht="15" customHeight="1" x14ac:dyDescent="0.25">
      <c r="A201" s="92"/>
      <c r="B201" s="144"/>
      <c r="C201" s="128"/>
      <c r="D201" s="130"/>
      <c r="E201" s="11" t="s">
        <v>3</v>
      </c>
      <c r="F201" s="75">
        <f t="shared" si="45"/>
        <v>0</v>
      </c>
      <c r="G201" s="13">
        <f t="shared" si="46"/>
        <v>0</v>
      </c>
      <c r="H201" s="14">
        <f t="shared" si="46"/>
        <v>0</v>
      </c>
      <c r="I201" s="14">
        <f t="shared" si="46"/>
        <v>0</v>
      </c>
      <c r="J201" s="14">
        <f t="shared" si="46"/>
        <v>0</v>
      </c>
      <c r="K201" s="41">
        <f t="shared" si="46"/>
        <v>0</v>
      </c>
    </row>
    <row r="202" spans="1:11" ht="15" customHeight="1" x14ac:dyDescent="0.25">
      <c r="A202" s="92"/>
      <c r="B202" s="144"/>
      <c r="C202" s="128"/>
      <c r="D202" s="130"/>
      <c r="E202" s="11" t="s">
        <v>4</v>
      </c>
      <c r="F202" s="75">
        <f t="shared" si="45"/>
        <v>0</v>
      </c>
      <c r="G202" s="13">
        <f t="shared" si="46"/>
        <v>0</v>
      </c>
      <c r="H202" s="14">
        <f t="shared" si="46"/>
        <v>0</v>
      </c>
      <c r="I202" s="14">
        <f t="shared" si="46"/>
        <v>0</v>
      </c>
      <c r="J202" s="14">
        <f t="shared" si="46"/>
        <v>0</v>
      </c>
      <c r="K202" s="41">
        <f t="shared" si="46"/>
        <v>0</v>
      </c>
    </row>
    <row r="203" spans="1:11" ht="15" customHeight="1" x14ac:dyDescent="0.25">
      <c r="A203" s="92"/>
      <c r="B203" s="144"/>
      <c r="C203" s="128"/>
      <c r="D203" s="130"/>
      <c r="E203" s="6" t="s">
        <v>5</v>
      </c>
      <c r="F203" s="76">
        <f t="shared" si="45"/>
        <v>0</v>
      </c>
      <c r="G203" s="15">
        <f t="shared" si="46"/>
        <v>0</v>
      </c>
      <c r="H203" s="16">
        <f t="shared" si="46"/>
        <v>0</v>
      </c>
      <c r="I203" s="16">
        <f t="shared" si="46"/>
        <v>0</v>
      </c>
      <c r="J203" s="16">
        <f t="shared" si="46"/>
        <v>0</v>
      </c>
      <c r="K203" s="42">
        <f t="shared" si="46"/>
        <v>0</v>
      </c>
    </row>
    <row r="204" spans="1:11" ht="15" customHeight="1" x14ac:dyDescent="0.25">
      <c r="A204" s="90" t="s">
        <v>95</v>
      </c>
      <c r="B204" s="153" t="s">
        <v>46</v>
      </c>
      <c r="C204" s="148">
        <v>2021</v>
      </c>
      <c r="D204" s="149" t="s">
        <v>45</v>
      </c>
      <c r="E204" s="77" t="s">
        <v>1</v>
      </c>
      <c r="F204" s="78">
        <f t="shared" si="45"/>
        <v>0</v>
      </c>
      <c r="G204" s="79">
        <f>SUM(G205:G209)</f>
        <v>0</v>
      </c>
      <c r="H204" s="80">
        <f t="shared" ref="H204:K204" si="47">SUM(H205:H209)</f>
        <v>0</v>
      </c>
      <c r="I204" s="80">
        <f t="shared" si="47"/>
        <v>0</v>
      </c>
      <c r="J204" s="80">
        <f t="shared" si="47"/>
        <v>0</v>
      </c>
      <c r="K204" s="81">
        <f t="shared" si="47"/>
        <v>0</v>
      </c>
    </row>
    <row r="205" spans="1:11" ht="15" customHeight="1" x14ac:dyDescent="0.25">
      <c r="A205" s="90"/>
      <c r="B205" s="153"/>
      <c r="C205" s="148"/>
      <c r="D205" s="149"/>
      <c r="E205" s="21" t="s">
        <v>2</v>
      </c>
      <c r="F205" s="82">
        <f t="shared" si="45"/>
        <v>0</v>
      </c>
      <c r="G205" s="17">
        <v>0</v>
      </c>
      <c r="H205" s="18">
        <v>0</v>
      </c>
      <c r="I205" s="18">
        <v>0</v>
      </c>
      <c r="J205" s="18">
        <v>0</v>
      </c>
      <c r="K205" s="43">
        <v>0</v>
      </c>
    </row>
    <row r="206" spans="1:11" ht="15" customHeight="1" x14ac:dyDescent="0.25">
      <c r="A206" s="90"/>
      <c r="B206" s="153"/>
      <c r="C206" s="148"/>
      <c r="D206" s="149"/>
      <c r="E206" s="22" t="s">
        <v>75</v>
      </c>
      <c r="F206" s="82">
        <f t="shared" si="45"/>
        <v>0</v>
      </c>
      <c r="G206" s="17">
        <v>0</v>
      </c>
      <c r="H206" s="18">
        <v>0</v>
      </c>
      <c r="I206" s="18">
        <v>0</v>
      </c>
      <c r="J206" s="18">
        <v>0</v>
      </c>
      <c r="K206" s="43">
        <v>0</v>
      </c>
    </row>
    <row r="207" spans="1:11" ht="15" customHeight="1" x14ac:dyDescent="0.25">
      <c r="A207" s="90"/>
      <c r="B207" s="153"/>
      <c r="C207" s="148"/>
      <c r="D207" s="149"/>
      <c r="E207" s="21" t="s">
        <v>3</v>
      </c>
      <c r="F207" s="82">
        <f t="shared" si="45"/>
        <v>0</v>
      </c>
      <c r="G207" s="17">
        <v>0</v>
      </c>
      <c r="H207" s="18">
        <v>0</v>
      </c>
      <c r="I207" s="18">
        <v>0</v>
      </c>
      <c r="J207" s="18">
        <v>0</v>
      </c>
      <c r="K207" s="43">
        <v>0</v>
      </c>
    </row>
    <row r="208" spans="1:11" ht="15" customHeight="1" x14ac:dyDescent="0.25">
      <c r="A208" s="90"/>
      <c r="B208" s="153"/>
      <c r="C208" s="148"/>
      <c r="D208" s="149"/>
      <c r="E208" s="21" t="s">
        <v>4</v>
      </c>
      <c r="F208" s="82">
        <f t="shared" si="45"/>
        <v>0</v>
      </c>
      <c r="G208" s="17">
        <v>0</v>
      </c>
      <c r="H208" s="18">
        <v>0</v>
      </c>
      <c r="I208" s="18">
        <v>0</v>
      </c>
      <c r="J208" s="18">
        <v>0</v>
      </c>
      <c r="K208" s="43">
        <v>0</v>
      </c>
    </row>
    <row r="209" spans="1:11" ht="15" customHeight="1" x14ac:dyDescent="0.25">
      <c r="A209" s="90"/>
      <c r="B209" s="153"/>
      <c r="C209" s="148"/>
      <c r="D209" s="149"/>
      <c r="E209" s="23" t="s">
        <v>5</v>
      </c>
      <c r="F209" s="83">
        <f t="shared" si="45"/>
        <v>0</v>
      </c>
      <c r="G209" s="19">
        <v>0</v>
      </c>
      <c r="H209" s="20">
        <v>0</v>
      </c>
      <c r="I209" s="20">
        <v>0</v>
      </c>
      <c r="J209" s="20">
        <v>0</v>
      </c>
      <c r="K209" s="52">
        <v>0</v>
      </c>
    </row>
    <row r="210" spans="1:11" ht="15" customHeight="1" x14ac:dyDescent="0.25">
      <c r="A210" s="90" t="s">
        <v>96</v>
      </c>
      <c r="B210" s="96" t="s">
        <v>47</v>
      </c>
      <c r="C210" s="99">
        <v>2021</v>
      </c>
      <c r="D210" s="124" t="s">
        <v>45</v>
      </c>
      <c r="E210" s="77" t="s">
        <v>1</v>
      </c>
      <c r="F210" s="78">
        <f t="shared" si="45"/>
        <v>0</v>
      </c>
      <c r="G210" s="79">
        <f>SUM(G211:G215)</f>
        <v>0</v>
      </c>
      <c r="H210" s="80">
        <f t="shared" ref="H210:K210" si="48">SUM(H211:H215)</f>
        <v>0</v>
      </c>
      <c r="I210" s="80">
        <f t="shared" si="48"/>
        <v>0</v>
      </c>
      <c r="J210" s="80">
        <f t="shared" si="48"/>
        <v>0</v>
      </c>
      <c r="K210" s="81">
        <f t="shared" si="48"/>
        <v>0</v>
      </c>
    </row>
    <row r="211" spans="1:11" ht="15" customHeight="1" x14ac:dyDescent="0.25">
      <c r="A211" s="90"/>
      <c r="B211" s="97"/>
      <c r="C211" s="100"/>
      <c r="D211" s="125"/>
      <c r="E211" s="21" t="s">
        <v>2</v>
      </c>
      <c r="F211" s="82">
        <f t="shared" si="45"/>
        <v>0</v>
      </c>
      <c r="G211" s="17">
        <v>0</v>
      </c>
      <c r="H211" s="18">
        <v>0</v>
      </c>
      <c r="I211" s="18">
        <v>0</v>
      </c>
      <c r="J211" s="18">
        <v>0</v>
      </c>
      <c r="K211" s="43">
        <v>0</v>
      </c>
    </row>
    <row r="212" spans="1:11" ht="15" customHeight="1" x14ac:dyDescent="0.25">
      <c r="A212" s="90"/>
      <c r="B212" s="97"/>
      <c r="C212" s="100"/>
      <c r="D212" s="125"/>
      <c r="E212" s="22" t="s">
        <v>75</v>
      </c>
      <c r="F212" s="82">
        <f t="shared" si="45"/>
        <v>0</v>
      </c>
      <c r="G212" s="17">
        <v>0</v>
      </c>
      <c r="H212" s="18">
        <v>0</v>
      </c>
      <c r="I212" s="18">
        <v>0</v>
      </c>
      <c r="J212" s="18">
        <v>0</v>
      </c>
      <c r="K212" s="43">
        <v>0</v>
      </c>
    </row>
    <row r="213" spans="1:11" ht="15" customHeight="1" x14ac:dyDescent="0.25">
      <c r="A213" s="90"/>
      <c r="B213" s="97"/>
      <c r="C213" s="100"/>
      <c r="D213" s="125"/>
      <c r="E213" s="21" t="s">
        <v>3</v>
      </c>
      <c r="F213" s="82">
        <f t="shared" si="45"/>
        <v>0</v>
      </c>
      <c r="G213" s="17">
        <v>0</v>
      </c>
      <c r="H213" s="18">
        <v>0</v>
      </c>
      <c r="I213" s="18">
        <v>0</v>
      </c>
      <c r="J213" s="18">
        <v>0</v>
      </c>
      <c r="K213" s="43">
        <v>0</v>
      </c>
    </row>
    <row r="214" spans="1:11" ht="15" customHeight="1" x14ac:dyDescent="0.25">
      <c r="A214" s="90"/>
      <c r="B214" s="97"/>
      <c r="C214" s="100"/>
      <c r="D214" s="125"/>
      <c r="E214" s="21" t="s">
        <v>4</v>
      </c>
      <c r="F214" s="82">
        <f t="shared" si="45"/>
        <v>0</v>
      </c>
      <c r="G214" s="17">
        <v>0</v>
      </c>
      <c r="H214" s="18">
        <v>0</v>
      </c>
      <c r="I214" s="18">
        <v>0</v>
      </c>
      <c r="J214" s="18">
        <v>0</v>
      </c>
      <c r="K214" s="43">
        <v>0</v>
      </c>
    </row>
    <row r="215" spans="1:11" ht="15" customHeight="1" x14ac:dyDescent="0.25">
      <c r="A215" s="90"/>
      <c r="B215" s="113"/>
      <c r="C215" s="131"/>
      <c r="D215" s="132"/>
      <c r="E215" s="23" t="s">
        <v>5</v>
      </c>
      <c r="F215" s="83">
        <f t="shared" si="45"/>
        <v>0</v>
      </c>
      <c r="G215" s="19">
        <v>0</v>
      </c>
      <c r="H215" s="20">
        <v>0</v>
      </c>
      <c r="I215" s="20">
        <v>0</v>
      </c>
      <c r="J215" s="20">
        <v>0</v>
      </c>
      <c r="K215" s="52">
        <v>0</v>
      </c>
    </row>
    <row r="216" spans="1:11" ht="15" customHeight="1" x14ac:dyDescent="0.25">
      <c r="A216" s="90" t="s">
        <v>97</v>
      </c>
      <c r="B216" s="96" t="s">
        <v>48</v>
      </c>
      <c r="C216" s="99" t="s">
        <v>110</v>
      </c>
      <c r="D216" s="124" t="s">
        <v>49</v>
      </c>
      <c r="E216" s="77" t="s">
        <v>1</v>
      </c>
      <c r="F216" s="78">
        <f t="shared" si="45"/>
        <v>0</v>
      </c>
      <c r="G216" s="79">
        <f>SUM(G217:G221)</f>
        <v>0</v>
      </c>
      <c r="H216" s="80">
        <f t="shared" ref="H216:K216" si="49">SUM(H217:H221)</f>
        <v>0</v>
      </c>
      <c r="I216" s="80">
        <f t="shared" si="49"/>
        <v>0</v>
      </c>
      <c r="J216" s="80">
        <f t="shared" si="49"/>
        <v>0</v>
      </c>
      <c r="K216" s="81">
        <f t="shared" si="49"/>
        <v>0</v>
      </c>
    </row>
    <row r="217" spans="1:11" ht="15" customHeight="1" x14ac:dyDescent="0.25">
      <c r="A217" s="90"/>
      <c r="B217" s="97"/>
      <c r="C217" s="100"/>
      <c r="D217" s="125"/>
      <c r="E217" s="21" t="s">
        <v>2</v>
      </c>
      <c r="F217" s="82">
        <f t="shared" si="45"/>
        <v>0</v>
      </c>
      <c r="G217" s="17">
        <v>0</v>
      </c>
      <c r="H217" s="18">
        <v>0</v>
      </c>
      <c r="I217" s="18">
        <v>0</v>
      </c>
      <c r="J217" s="18">
        <v>0</v>
      </c>
      <c r="K217" s="43">
        <v>0</v>
      </c>
    </row>
    <row r="218" spans="1:11" ht="15" customHeight="1" x14ac:dyDescent="0.25">
      <c r="A218" s="90"/>
      <c r="B218" s="97"/>
      <c r="C218" s="100"/>
      <c r="D218" s="125"/>
      <c r="E218" s="22" t="s">
        <v>75</v>
      </c>
      <c r="F218" s="82">
        <f t="shared" si="45"/>
        <v>0</v>
      </c>
      <c r="G218" s="17">
        <v>0</v>
      </c>
      <c r="H218" s="18">
        <v>0</v>
      </c>
      <c r="I218" s="18">
        <v>0</v>
      </c>
      <c r="J218" s="18">
        <v>0</v>
      </c>
      <c r="K218" s="43">
        <v>0</v>
      </c>
    </row>
    <row r="219" spans="1:11" ht="15" customHeight="1" x14ac:dyDescent="0.25">
      <c r="A219" s="90"/>
      <c r="B219" s="97"/>
      <c r="C219" s="100"/>
      <c r="D219" s="125"/>
      <c r="E219" s="21" t="s">
        <v>3</v>
      </c>
      <c r="F219" s="82">
        <f t="shared" si="45"/>
        <v>0</v>
      </c>
      <c r="G219" s="17">
        <v>0</v>
      </c>
      <c r="H219" s="18">
        <v>0</v>
      </c>
      <c r="I219" s="18">
        <v>0</v>
      </c>
      <c r="J219" s="18">
        <v>0</v>
      </c>
      <c r="K219" s="43">
        <v>0</v>
      </c>
    </row>
    <row r="220" spans="1:11" ht="15" customHeight="1" x14ac:dyDescent="0.25">
      <c r="A220" s="90"/>
      <c r="B220" s="97"/>
      <c r="C220" s="100"/>
      <c r="D220" s="125"/>
      <c r="E220" s="21" t="s">
        <v>4</v>
      </c>
      <c r="F220" s="82">
        <f t="shared" si="45"/>
        <v>0</v>
      </c>
      <c r="G220" s="17">
        <v>0</v>
      </c>
      <c r="H220" s="18">
        <v>0</v>
      </c>
      <c r="I220" s="18">
        <v>0</v>
      </c>
      <c r="J220" s="18">
        <v>0</v>
      </c>
      <c r="K220" s="43">
        <v>0</v>
      </c>
    </row>
    <row r="221" spans="1:11" ht="15" customHeight="1" thickBot="1" x14ac:dyDescent="0.3">
      <c r="A221" s="90"/>
      <c r="B221" s="98"/>
      <c r="C221" s="101"/>
      <c r="D221" s="126"/>
      <c r="E221" s="30" t="s">
        <v>5</v>
      </c>
      <c r="F221" s="84">
        <f t="shared" si="45"/>
        <v>0</v>
      </c>
      <c r="G221" s="31">
        <v>0</v>
      </c>
      <c r="H221" s="32">
        <v>0</v>
      </c>
      <c r="I221" s="32">
        <v>0</v>
      </c>
      <c r="J221" s="32">
        <v>0</v>
      </c>
      <c r="K221" s="53">
        <v>0</v>
      </c>
    </row>
    <row r="222" spans="1:11" ht="15" customHeight="1" x14ac:dyDescent="0.25">
      <c r="A222" s="91" t="s">
        <v>98</v>
      </c>
      <c r="B222" s="93" t="s">
        <v>70</v>
      </c>
      <c r="C222" s="137" t="s">
        <v>110</v>
      </c>
      <c r="D222" s="133" t="s">
        <v>74</v>
      </c>
      <c r="E222" s="70" t="s">
        <v>1</v>
      </c>
      <c r="F222" s="71">
        <f t="shared" si="45"/>
        <v>0</v>
      </c>
      <c r="G222" s="72">
        <f>SUM(G228,G234)</f>
        <v>0</v>
      </c>
      <c r="H222" s="73">
        <f t="shared" ref="H222:K222" si="50">SUM(H228,H234)</f>
        <v>0</v>
      </c>
      <c r="I222" s="73">
        <f t="shared" si="50"/>
        <v>0</v>
      </c>
      <c r="J222" s="73">
        <f t="shared" si="50"/>
        <v>0</v>
      </c>
      <c r="K222" s="74">
        <f t="shared" si="50"/>
        <v>0</v>
      </c>
    </row>
    <row r="223" spans="1:11" ht="15" customHeight="1" x14ac:dyDescent="0.25">
      <c r="A223" s="92"/>
      <c r="B223" s="94"/>
      <c r="C223" s="138"/>
      <c r="D223" s="134"/>
      <c r="E223" s="11" t="s">
        <v>2</v>
      </c>
      <c r="F223" s="75">
        <f t="shared" si="45"/>
        <v>0</v>
      </c>
      <c r="G223" s="13">
        <f>SUM(G229,G235)</f>
        <v>0</v>
      </c>
      <c r="H223" s="14">
        <f t="shared" ref="G223:K227" si="51">SUM(H229,H235)</f>
        <v>0</v>
      </c>
      <c r="I223" s="14">
        <f t="shared" si="51"/>
        <v>0</v>
      </c>
      <c r="J223" s="14">
        <f t="shared" si="51"/>
        <v>0</v>
      </c>
      <c r="K223" s="41">
        <f t="shared" si="51"/>
        <v>0</v>
      </c>
    </row>
    <row r="224" spans="1:11" ht="15" customHeight="1" x14ac:dyDescent="0.25">
      <c r="A224" s="92"/>
      <c r="B224" s="94"/>
      <c r="C224" s="138"/>
      <c r="D224" s="134"/>
      <c r="E224" s="12" t="s">
        <v>75</v>
      </c>
      <c r="F224" s="75">
        <f t="shared" si="45"/>
        <v>0</v>
      </c>
      <c r="G224" s="13">
        <f t="shared" si="51"/>
        <v>0</v>
      </c>
      <c r="H224" s="14">
        <f t="shared" si="51"/>
        <v>0</v>
      </c>
      <c r="I224" s="14">
        <f t="shared" si="51"/>
        <v>0</v>
      </c>
      <c r="J224" s="14">
        <f t="shared" si="51"/>
        <v>0</v>
      </c>
      <c r="K224" s="41">
        <f t="shared" si="51"/>
        <v>0</v>
      </c>
    </row>
    <row r="225" spans="1:11" ht="15" customHeight="1" x14ac:dyDescent="0.25">
      <c r="A225" s="92"/>
      <c r="B225" s="94"/>
      <c r="C225" s="138"/>
      <c r="D225" s="134"/>
      <c r="E225" s="11" t="s">
        <v>3</v>
      </c>
      <c r="F225" s="75">
        <f t="shared" si="45"/>
        <v>0</v>
      </c>
      <c r="G225" s="13">
        <f t="shared" si="51"/>
        <v>0</v>
      </c>
      <c r="H225" s="14">
        <f t="shared" si="51"/>
        <v>0</v>
      </c>
      <c r="I225" s="14">
        <f t="shared" si="51"/>
        <v>0</v>
      </c>
      <c r="J225" s="14">
        <f t="shared" si="51"/>
        <v>0</v>
      </c>
      <c r="K225" s="41">
        <f t="shared" si="51"/>
        <v>0</v>
      </c>
    </row>
    <row r="226" spans="1:11" ht="15" customHeight="1" x14ac:dyDescent="0.25">
      <c r="A226" s="92"/>
      <c r="B226" s="94"/>
      <c r="C226" s="138"/>
      <c r="D226" s="134"/>
      <c r="E226" s="11" t="s">
        <v>4</v>
      </c>
      <c r="F226" s="75">
        <f t="shared" si="45"/>
        <v>0</v>
      </c>
      <c r="G226" s="13">
        <f>SUM(G232,G238)</f>
        <v>0</v>
      </c>
      <c r="H226" s="14">
        <f t="shared" ref="H226:K226" si="52">SUM(H232,H238)</f>
        <v>0</v>
      </c>
      <c r="I226" s="14">
        <f t="shared" si="52"/>
        <v>0</v>
      </c>
      <c r="J226" s="14">
        <f t="shared" si="52"/>
        <v>0</v>
      </c>
      <c r="K226" s="41">
        <f t="shared" si="52"/>
        <v>0</v>
      </c>
    </row>
    <row r="227" spans="1:11" ht="15" customHeight="1" x14ac:dyDescent="0.25">
      <c r="A227" s="92"/>
      <c r="B227" s="136"/>
      <c r="C227" s="139"/>
      <c r="D227" s="135"/>
      <c r="E227" s="6" t="s">
        <v>5</v>
      </c>
      <c r="F227" s="76">
        <f t="shared" si="45"/>
        <v>0</v>
      </c>
      <c r="G227" s="15">
        <f t="shared" si="51"/>
        <v>0</v>
      </c>
      <c r="H227" s="16">
        <f t="shared" si="51"/>
        <v>0</v>
      </c>
      <c r="I227" s="16">
        <f t="shared" si="51"/>
        <v>0</v>
      </c>
      <c r="J227" s="16">
        <f t="shared" si="51"/>
        <v>0</v>
      </c>
      <c r="K227" s="42">
        <f t="shared" si="51"/>
        <v>0</v>
      </c>
    </row>
    <row r="228" spans="1:11" s="5" customFormat="1" ht="15" customHeight="1" x14ac:dyDescent="0.25">
      <c r="A228" s="90" t="s">
        <v>99</v>
      </c>
      <c r="B228" s="96" t="s">
        <v>42</v>
      </c>
      <c r="C228" s="99" t="s">
        <v>110</v>
      </c>
      <c r="D228" s="124" t="s">
        <v>43</v>
      </c>
      <c r="E228" s="77" t="s">
        <v>1</v>
      </c>
      <c r="F228" s="78">
        <f t="shared" si="45"/>
        <v>0</v>
      </c>
      <c r="G228" s="79">
        <f>SUM(G229:G233)</f>
        <v>0</v>
      </c>
      <c r="H228" s="80">
        <f t="shared" ref="H228:K228" si="53">SUM(H229:H233)</f>
        <v>0</v>
      </c>
      <c r="I228" s="80">
        <f t="shared" si="53"/>
        <v>0</v>
      </c>
      <c r="J228" s="80">
        <f t="shared" si="53"/>
        <v>0</v>
      </c>
      <c r="K228" s="81">
        <f t="shared" si="53"/>
        <v>0</v>
      </c>
    </row>
    <row r="229" spans="1:11" s="5" customFormat="1" ht="15" customHeight="1" x14ac:dyDescent="0.25">
      <c r="A229" s="90"/>
      <c r="B229" s="97"/>
      <c r="C229" s="100"/>
      <c r="D229" s="125"/>
      <c r="E229" s="21" t="s">
        <v>2</v>
      </c>
      <c r="F229" s="82">
        <f t="shared" si="45"/>
        <v>0</v>
      </c>
      <c r="G229" s="17">
        <v>0</v>
      </c>
      <c r="H229" s="18">
        <v>0</v>
      </c>
      <c r="I229" s="18">
        <v>0</v>
      </c>
      <c r="J229" s="18">
        <v>0</v>
      </c>
      <c r="K229" s="43">
        <v>0</v>
      </c>
    </row>
    <row r="230" spans="1:11" s="5" customFormat="1" ht="15" customHeight="1" x14ac:dyDescent="0.25">
      <c r="A230" s="90"/>
      <c r="B230" s="97"/>
      <c r="C230" s="100"/>
      <c r="D230" s="125"/>
      <c r="E230" s="22" t="s">
        <v>75</v>
      </c>
      <c r="F230" s="82">
        <f t="shared" si="45"/>
        <v>0</v>
      </c>
      <c r="G230" s="17">
        <v>0</v>
      </c>
      <c r="H230" s="18">
        <v>0</v>
      </c>
      <c r="I230" s="18">
        <v>0</v>
      </c>
      <c r="J230" s="18">
        <v>0</v>
      </c>
      <c r="K230" s="43">
        <v>0</v>
      </c>
    </row>
    <row r="231" spans="1:11" s="5" customFormat="1" ht="15" customHeight="1" x14ac:dyDescent="0.25">
      <c r="A231" s="90"/>
      <c r="B231" s="97"/>
      <c r="C231" s="100"/>
      <c r="D231" s="125"/>
      <c r="E231" s="21" t="s">
        <v>3</v>
      </c>
      <c r="F231" s="82">
        <f t="shared" si="45"/>
        <v>0</v>
      </c>
      <c r="G231" s="17">
        <v>0</v>
      </c>
      <c r="H231" s="18">
        <v>0</v>
      </c>
      <c r="I231" s="18">
        <v>0</v>
      </c>
      <c r="J231" s="18">
        <v>0</v>
      </c>
      <c r="K231" s="43">
        <v>0</v>
      </c>
    </row>
    <row r="232" spans="1:11" s="5" customFormat="1" ht="15" customHeight="1" x14ac:dyDescent="0.25">
      <c r="A232" s="90"/>
      <c r="B232" s="97"/>
      <c r="C232" s="100"/>
      <c r="D232" s="125"/>
      <c r="E232" s="21" t="s">
        <v>4</v>
      </c>
      <c r="F232" s="82">
        <f t="shared" si="45"/>
        <v>0</v>
      </c>
      <c r="G232" s="17">
        <v>0</v>
      </c>
      <c r="H232" s="18">
        <v>0</v>
      </c>
      <c r="I232" s="18">
        <v>0</v>
      </c>
      <c r="J232" s="18">
        <v>0</v>
      </c>
      <c r="K232" s="43">
        <v>0</v>
      </c>
    </row>
    <row r="233" spans="1:11" s="5" customFormat="1" ht="15" customHeight="1" x14ac:dyDescent="0.25">
      <c r="A233" s="90"/>
      <c r="B233" s="113"/>
      <c r="C233" s="131"/>
      <c r="D233" s="132"/>
      <c r="E233" s="23" t="s">
        <v>5</v>
      </c>
      <c r="F233" s="83">
        <f t="shared" si="45"/>
        <v>0</v>
      </c>
      <c r="G233" s="19">
        <v>0</v>
      </c>
      <c r="H233" s="20">
        <v>0</v>
      </c>
      <c r="I233" s="20">
        <v>0</v>
      </c>
      <c r="J233" s="20">
        <v>0</v>
      </c>
      <c r="K233" s="52">
        <v>0</v>
      </c>
    </row>
    <row r="234" spans="1:11" ht="15" customHeight="1" x14ac:dyDescent="0.25">
      <c r="A234" s="90" t="s">
        <v>100</v>
      </c>
      <c r="B234" s="96" t="s">
        <v>44</v>
      </c>
      <c r="C234" s="99" t="s">
        <v>110</v>
      </c>
      <c r="D234" s="124" t="s">
        <v>45</v>
      </c>
      <c r="E234" s="77" t="s">
        <v>1</v>
      </c>
      <c r="F234" s="78">
        <f t="shared" si="45"/>
        <v>0</v>
      </c>
      <c r="G234" s="79">
        <f>SUM(G235:G239)</f>
        <v>0</v>
      </c>
      <c r="H234" s="80">
        <f t="shared" ref="H234:K234" si="54">SUM(H235:H239)</f>
        <v>0</v>
      </c>
      <c r="I234" s="80">
        <f t="shared" si="54"/>
        <v>0</v>
      </c>
      <c r="J234" s="80">
        <f t="shared" si="54"/>
        <v>0</v>
      </c>
      <c r="K234" s="81">
        <f t="shared" si="54"/>
        <v>0</v>
      </c>
    </row>
    <row r="235" spans="1:11" ht="15" customHeight="1" x14ac:dyDescent="0.25">
      <c r="A235" s="90"/>
      <c r="B235" s="97"/>
      <c r="C235" s="100"/>
      <c r="D235" s="125"/>
      <c r="E235" s="21" t="s">
        <v>2</v>
      </c>
      <c r="F235" s="82">
        <f t="shared" si="45"/>
        <v>0</v>
      </c>
      <c r="G235" s="17">
        <v>0</v>
      </c>
      <c r="H235" s="18">
        <v>0</v>
      </c>
      <c r="I235" s="18">
        <v>0</v>
      </c>
      <c r="J235" s="18">
        <v>0</v>
      </c>
      <c r="K235" s="43">
        <v>0</v>
      </c>
    </row>
    <row r="236" spans="1:11" ht="15" customHeight="1" x14ac:dyDescent="0.25">
      <c r="A236" s="90"/>
      <c r="B236" s="97"/>
      <c r="C236" s="100"/>
      <c r="D236" s="125"/>
      <c r="E236" s="22" t="s">
        <v>75</v>
      </c>
      <c r="F236" s="82">
        <f t="shared" si="45"/>
        <v>0</v>
      </c>
      <c r="G236" s="17">
        <v>0</v>
      </c>
      <c r="H236" s="18">
        <v>0</v>
      </c>
      <c r="I236" s="18">
        <v>0</v>
      </c>
      <c r="J236" s="18">
        <v>0</v>
      </c>
      <c r="K236" s="43">
        <v>0</v>
      </c>
    </row>
    <row r="237" spans="1:11" ht="15" customHeight="1" x14ac:dyDescent="0.25">
      <c r="A237" s="90"/>
      <c r="B237" s="97"/>
      <c r="C237" s="100"/>
      <c r="D237" s="125"/>
      <c r="E237" s="21" t="s">
        <v>3</v>
      </c>
      <c r="F237" s="82">
        <f t="shared" si="45"/>
        <v>0</v>
      </c>
      <c r="G237" s="17">
        <v>0</v>
      </c>
      <c r="H237" s="18">
        <v>0</v>
      </c>
      <c r="I237" s="18">
        <v>0</v>
      </c>
      <c r="J237" s="18">
        <v>0</v>
      </c>
      <c r="K237" s="43">
        <v>0</v>
      </c>
    </row>
    <row r="238" spans="1:11" ht="15" customHeight="1" x14ac:dyDescent="0.25">
      <c r="A238" s="90"/>
      <c r="B238" s="97"/>
      <c r="C238" s="100"/>
      <c r="D238" s="125"/>
      <c r="E238" s="21" t="s">
        <v>4</v>
      </c>
      <c r="F238" s="82">
        <f t="shared" si="45"/>
        <v>0</v>
      </c>
      <c r="G238" s="17">
        <v>0</v>
      </c>
      <c r="H238" s="18">
        <v>0</v>
      </c>
      <c r="I238" s="18">
        <v>0</v>
      </c>
      <c r="J238" s="18">
        <v>0</v>
      </c>
      <c r="K238" s="43">
        <v>0</v>
      </c>
    </row>
    <row r="239" spans="1:11" ht="15" customHeight="1" thickBot="1" x14ac:dyDescent="0.3">
      <c r="A239" s="90"/>
      <c r="B239" s="98"/>
      <c r="C239" s="101"/>
      <c r="D239" s="126"/>
      <c r="E239" s="30" t="s">
        <v>5</v>
      </c>
      <c r="F239" s="84">
        <f t="shared" si="45"/>
        <v>0</v>
      </c>
      <c r="G239" s="31">
        <v>0</v>
      </c>
      <c r="H239" s="32">
        <v>0</v>
      </c>
      <c r="I239" s="32">
        <v>0</v>
      </c>
      <c r="J239" s="32">
        <v>0</v>
      </c>
      <c r="K239" s="53">
        <v>0</v>
      </c>
    </row>
    <row r="240" spans="1:11" ht="15" customHeight="1" x14ac:dyDescent="0.25">
      <c r="A240" s="91" t="s">
        <v>111</v>
      </c>
      <c r="B240" s="93" t="s">
        <v>112</v>
      </c>
      <c r="C240" s="137" t="s">
        <v>122</v>
      </c>
      <c r="D240" s="133" t="s">
        <v>87</v>
      </c>
      <c r="E240" s="70" t="s">
        <v>1</v>
      </c>
      <c r="F240" s="71">
        <f t="shared" si="45"/>
        <v>80553.67</v>
      </c>
      <c r="G240" s="72">
        <f>SUM(G246,G252)</f>
        <v>0</v>
      </c>
      <c r="H240" s="73">
        <f t="shared" ref="H240:K240" si="55">SUM(H246,H252)</f>
        <v>0</v>
      </c>
      <c r="I240" s="73">
        <f t="shared" si="55"/>
        <v>0</v>
      </c>
      <c r="J240" s="73">
        <f t="shared" si="55"/>
        <v>0</v>
      </c>
      <c r="K240" s="74">
        <f t="shared" si="55"/>
        <v>80553.67</v>
      </c>
    </row>
    <row r="241" spans="1:11" ht="15" customHeight="1" x14ac:dyDescent="0.25">
      <c r="A241" s="92"/>
      <c r="B241" s="94"/>
      <c r="C241" s="138"/>
      <c r="D241" s="134"/>
      <c r="E241" s="11" t="s">
        <v>2</v>
      </c>
      <c r="F241" s="75">
        <f t="shared" si="45"/>
        <v>0</v>
      </c>
      <c r="G241" s="13">
        <f t="shared" ref="G241:K245" si="56">SUM(G247,G253)</f>
        <v>0</v>
      </c>
      <c r="H241" s="14">
        <f t="shared" si="56"/>
        <v>0</v>
      </c>
      <c r="I241" s="14">
        <f t="shared" si="56"/>
        <v>0</v>
      </c>
      <c r="J241" s="14">
        <f t="shared" si="56"/>
        <v>0</v>
      </c>
      <c r="K241" s="41">
        <f t="shared" si="56"/>
        <v>0</v>
      </c>
    </row>
    <row r="242" spans="1:11" ht="15" customHeight="1" x14ac:dyDescent="0.25">
      <c r="A242" s="92"/>
      <c r="B242" s="94"/>
      <c r="C242" s="138"/>
      <c r="D242" s="134"/>
      <c r="E242" s="12" t="s">
        <v>75</v>
      </c>
      <c r="F242" s="75">
        <f t="shared" si="45"/>
        <v>0</v>
      </c>
      <c r="G242" s="13">
        <f t="shared" si="56"/>
        <v>0</v>
      </c>
      <c r="H242" s="14">
        <f t="shared" si="56"/>
        <v>0</v>
      </c>
      <c r="I242" s="14">
        <f>SUM(I248,I254)</f>
        <v>0</v>
      </c>
      <c r="J242" s="14">
        <f t="shared" si="56"/>
        <v>0</v>
      </c>
      <c r="K242" s="41">
        <f t="shared" si="56"/>
        <v>0</v>
      </c>
    </row>
    <row r="243" spans="1:11" ht="15" customHeight="1" x14ac:dyDescent="0.25">
      <c r="A243" s="92"/>
      <c r="B243" s="94"/>
      <c r="C243" s="138"/>
      <c r="D243" s="134"/>
      <c r="E243" s="11" t="s">
        <v>3</v>
      </c>
      <c r="F243" s="75">
        <f t="shared" si="45"/>
        <v>80253.67</v>
      </c>
      <c r="G243" s="13">
        <f t="shared" si="56"/>
        <v>0</v>
      </c>
      <c r="H243" s="14">
        <f t="shared" si="56"/>
        <v>0</v>
      </c>
      <c r="I243" s="14">
        <f t="shared" si="56"/>
        <v>0</v>
      </c>
      <c r="J243" s="14">
        <f t="shared" si="56"/>
        <v>0</v>
      </c>
      <c r="K243" s="41">
        <f t="shared" si="56"/>
        <v>80253.67</v>
      </c>
    </row>
    <row r="244" spans="1:11" ht="15" customHeight="1" x14ac:dyDescent="0.25">
      <c r="A244" s="92"/>
      <c r="B244" s="94"/>
      <c r="C244" s="138"/>
      <c r="D244" s="134"/>
      <c r="E244" s="11" t="s">
        <v>4</v>
      </c>
      <c r="F244" s="75">
        <f t="shared" si="45"/>
        <v>300</v>
      </c>
      <c r="G244" s="13">
        <f t="shared" si="56"/>
        <v>0</v>
      </c>
      <c r="H244" s="14">
        <f t="shared" si="56"/>
        <v>0</v>
      </c>
      <c r="I244" s="14">
        <f t="shared" si="56"/>
        <v>0</v>
      </c>
      <c r="J244" s="14">
        <f t="shared" si="56"/>
        <v>0</v>
      </c>
      <c r="K244" s="41">
        <f t="shared" si="56"/>
        <v>300</v>
      </c>
    </row>
    <row r="245" spans="1:11" ht="15" customHeight="1" x14ac:dyDescent="0.25">
      <c r="A245" s="92"/>
      <c r="B245" s="136"/>
      <c r="C245" s="139"/>
      <c r="D245" s="135"/>
      <c r="E245" s="6" t="s">
        <v>5</v>
      </c>
      <c r="F245" s="76">
        <f t="shared" si="45"/>
        <v>0</v>
      </c>
      <c r="G245" s="15">
        <f t="shared" si="56"/>
        <v>0</v>
      </c>
      <c r="H245" s="16">
        <f t="shared" si="56"/>
        <v>0</v>
      </c>
      <c r="I245" s="16">
        <f t="shared" si="56"/>
        <v>0</v>
      </c>
      <c r="J245" s="16">
        <f t="shared" si="56"/>
        <v>0</v>
      </c>
      <c r="K245" s="42">
        <f t="shared" si="56"/>
        <v>0</v>
      </c>
    </row>
    <row r="246" spans="1:11" ht="15" customHeight="1" x14ac:dyDescent="0.25">
      <c r="A246" s="90" t="s">
        <v>113</v>
      </c>
      <c r="B246" s="96" t="s">
        <v>103</v>
      </c>
      <c r="C246" s="99">
        <v>2025</v>
      </c>
      <c r="D246" s="124" t="s">
        <v>87</v>
      </c>
      <c r="E246" s="77" t="s">
        <v>1</v>
      </c>
      <c r="F246" s="78">
        <f t="shared" si="45"/>
        <v>80553.67</v>
      </c>
      <c r="G246" s="79">
        <f>SUM(G247:G251)</f>
        <v>0</v>
      </c>
      <c r="H246" s="80">
        <f t="shared" ref="H246:K246" si="57">SUM(H247:H251)</f>
        <v>0</v>
      </c>
      <c r="I246" s="80">
        <f t="shared" si="57"/>
        <v>0</v>
      </c>
      <c r="J246" s="80">
        <f t="shared" si="57"/>
        <v>0</v>
      </c>
      <c r="K246" s="81">
        <f t="shared" si="57"/>
        <v>80553.67</v>
      </c>
    </row>
    <row r="247" spans="1:11" ht="15" customHeight="1" x14ac:dyDescent="0.25">
      <c r="A247" s="90"/>
      <c r="B247" s="97"/>
      <c r="C247" s="100"/>
      <c r="D247" s="125"/>
      <c r="E247" s="21" t="s">
        <v>2</v>
      </c>
      <c r="F247" s="82">
        <f t="shared" si="45"/>
        <v>0</v>
      </c>
      <c r="G247" s="17">
        <v>0</v>
      </c>
      <c r="H247" s="18">
        <v>0</v>
      </c>
      <c r="I247" s="18">
        <v>0</v>
      </c>
      <c r="J247" s="18">
        <v>0</v>
      </c>
      <c r="K247" s="43">
        <v>0</v>
      </c>
    </row>
    <row r="248" spans="1:11" ht="15" customHeight="1" x14ac:dyDescent="0.25">
      <c r="A248" s="90"/>
      <c r="B248" s="97"/>
      <c r="C248" s="100"/>
      <c r="D248" s="125"/>
      <c r="E248" s="22" t="s">
        <v>75</v>
      </c>
      <c r="F248" s="82">
        <f t="shared" si="45"/>
        <v>0</v>
      </c>
      <c r="G248" s="17">
        <v>0</v>
      </c>
      <c r="H248" s="18">
        <v>0</v>
      </c>
      <c r="I248" s="18">
        <v>0</v>
      </c>
      <c r="J248" s="18">
        <v>0</v>
      </c>
      <c r="K248" s="43">
        <v>0</v>
      </c>
    </row>
    <row r="249" spans="1:11" ht="15" customHeight="1" x14ac:dyDescent="0.25">
      <c r="A249" s="90"/>
      <c r="B249" s="97"/>
      <c r="C249" s="100"/>
      <c r="D249" s="125"/>
      <c r="E249" s="21" t="s">
        <v>3</v>
      </c>
      <c r="F249" s="82">
        <f t="shared" si="45"/>
        <v>80253.67</v>
      </c>
      <c r="G249" s="17">
        <v>0</v>
      </c>
      <c r="H249" s="18">
        <v>0</v>
      </c>
      <c r="I249" s="18">
        <v>0</v>
      </c>
      <c r="J249" s="18">
        <v>0</v>
      </c>
      <c r="K249" s="43">
        <v>80253.67</v>
      </c>
    </row>
    <row r="250" spans="1:11" ht="15" customHeight="1" x14ac:dyDescent="0.25">
      <c r="A250" s="90"/>
      <c r="B250" s="97"/>
      <c r="C250" s="100"/>
      <c r="D250" s="125"/>
      <c r="E250" s="21" t="s">
        <v>4</v>
      </c>
      <c r="F250" s="82">
        <f t="shared" si="45"/>
        <v>300</v>
      </c>
      <c r="G250" s="17">
        <v>0</v>
      </c>
      <c r="H250" s="18">
        <v>0</v>
      </c>
      <c r="I250" s="18">
        <v>0</v>
      </c>
      <c r="J250" s="18">
        <v>0</v>
      </c>
      <c r="K250" s="43">
        <v>300</v>
      </c>
    </row>
    <row r="251" spans="1:11" ht="15" customHeight="1" x14ac:dyDescent="0.25">
      <c r="A251" s="90"/>
      <c r="B251" s="113"/>
      <c r="C251" s="131"/>
      <c r="D251" s="132"/>
      <c r="E251" s="23" t="s">
        <v>5</v>
      </c>
      <c r="F251" s="83">
        <f t="shared" si="45"/>
        <v>0</v>
      </c>
      <c r="G251" s="19">
        <v>0</v>
      </c>
      <c r="H251" s="20">
        <v>0</v>
      </c>
      <c r="I251" s="20">
        <v>0</v>
      </c>
      <c r="J251" s="20">
        <v>0</v>
      </c>
      <c r="K251" s="52">
        <v>0</v>
      </c>
    </row>
    <row r="252" spans="1:11" ht="15" customHeight="1" x14ac:dyDescent="0.25">
      <c r="A252" s="90" t="s">
        <v>114</v>
      </c>
      <c r="B252" s="96" t="s">
        <v>115</v>
      </c>
      <c r="C252" s="99">
        <v>2023</v>
      </c>
      <c r="D252" s="124" t="s">
        <v>87</v>
      </c>
      <c r="E252" s="77" t="s">
        <v>1</v>
      </c>
      <c r="F252" s="78">
        <f t="shared" si="45"/>
        <v>0</v>
      </c>
      <c r="G252" s="79">
        <f>SUM(G253:G257)</f>
        <v>0</v>
      </c>
      <c r="H252" s="80">
        <f t="shared" ref="H252:K252" si="58">SUM(H253:H257)</f>
        <v>0</v>
      </c>
      <c r="I252" s="80">
        <f t="shared" si="58"/>
        <v>0</v>
      </c>
      <c r="J252" s="80">
        <f t="shared" si="58"/>
        <v>0</v>
      </c>
      <c r="K252" s="81">
        <f t="shared" si="58"/>
        <v>0</v>
      </c>
    </row>
    <row r="253" spans="1:11" ht="15" customHeight="1" x14ac:dyDescent="0.25">
      <c r="A253" s="90"/>
      <c r="B253" s="97"/>
      <c r="C253" s="100"/>
      <c r="D253" s="125"/>
      <c r="E253" s="21" t="s">
        <v>2</v>
      </c>
      <c r="F253" s="82">
        <f t="shared" si="45"/>
        <v>0</v>
      </c>
      <c r="G253" s="17">
        <v>0</v>
      </c>
      <c r="H253" s="18">
        <v>0</v>
      </c>
      <c r="I253" s="18">
        <v>0</v>
      </c>
      <c r="J253" s="18">
        <v>0</v>
      </c>
      <c r="K253" s="43">
        <v>0</v>
      </c>
    </row>
    <row r="254" spans="1:11" ht="15" customHeight="1" x14ac:dyDescent="0.25">
      <c r="A254" s="90"/>
      <c r="B254" s="97"/>
      <c r="C254" s="100"/>
      <c r="D254" s="125"/>
      <c r="E254" s="22" t="s">
        <v>75</v>
      </c>
      <c r="F254" s="82">
        <f t="shared" si="45"/>
        <v>0</v>
      </c>
      <c r="G254" s="17">
        <v>0</v>
      </c>
      <c r="H254" s="18">
        <v>0</v>
      </c>
      <c r="I254" s="18">
        <v>0</v>
      </c>
      <c r="J254" s="18">
        <v>0</v>
      </c>
      <c r="K254" s="43">
        <v>0</v>
      </c>
    </row>
    <row r="255" spans="1:11" ht="15" customHeight="1" x14ac:dyDescent="0.25">
      <c r="A255" s="90"/>
      <c r="B255" s="97"/>
      <c r="C255" s="100"/>
      <c r="D255" s="125"/>
      <c r="E255" s="21" t="s">
        <v>3</v>
      </c>
      <c r="F255" s="82">
        <f t="shared" si="45"/>
        <v>0</v>
      </c>
      <c r="G255" s="17">
        <v>0</v>
      </c>
      <c r="H255" s="18">
        <v>0</v>
      </c>
      <c r="I255" s="18">
        <f>74196.33-74196.33</f>
        <v>0</v>
      </c>
      <c r="J255" s="18">
        <v>0</v>
      </c>
      <c r="K255" s="43">
        <v>0</v>
      </c>
    </row>
    <row r="256" spans="1:11" ht="15" customHeight="1" x14ac:dyDescent="0.25">
      <c r="A256" s="90"/>
      <c r="B256" s="97"/>
      <c r="C256" s="100"/>
      <c r="D256" s="125"/>
      <c r="E256" s="21" t="s">
        <v>4</v>
      </c>
      <c r="F256" s="82">
        <f t="shared" si="45"/>
        <v>0</v>
      </c>
      <c r="G256" s="17">
        <v>0</v>
      </c>
      <c r="H256" s="18">
        <v>0</v>
      </c>
      <c r="I256" s="18">
        <f>3905.07-3905.07</f>
        <v>0</v>
      </c>
      <c r="J256" s="18">
        <v>0</v>
      </c>
      <c r="K256" s="43">
        <v>0</v>
      </c>
    </row>
    <row r="257" spans="1:11" ht="15" customHeight="1" thickBot="1" x14ac:dyDescent="0.3">
      <c r="A257" s="90"/>
      <c r="B257" s="140"/>
      <c r="C257" s="141"/>
      <c r="D257" s="142"/>
      <c r="E257" s="44" t="s">
        <v>5</v>
      </c>
      <c r="F257" s="89">
        <f t="shared" si="45"/>
        <v>0</v>
      </c>
      <c r="G257" s="45">
        <v>0</v>
      </c>
      <c r="H257" s="46">
        <v>0</v>
      </c>
      <c r="I257" s="46">
        <v>0</v>
      </c>
      <c r="J257" s="46">
        <v>0</v>
      </c>
      <c r="K257" s="47">
        <v>0</v>
      </c>
    </row>
    <row r="258" spans="1:11" thickTop="1" x14ac:dyDescent="0.25">
      <c r="A258" s="108" t="s">
        <v>82</v>
      </c>
      <c r="B258" s="102" t="s">
        <v>89</v>
      </c>
      <c r="C258" s="105" t="s">
        <v>110</v>
      </c>
      <c r="D258" s="120" t="s">
        <v>101</v>
      </c>
      <c r="E258" s="63" t="s">
        <v>1</v>
      </c>
      <c r="F258" s="64">
        <f t="shared" si="45"/>
        <v>0</v>
      </c>
      <c r="G258" s="65">
        <f>G264</f>
        <v>0</v>
      </c>
      <c r="H258" s="66">
        <f t="shared" ref="H258:K258" si="59">H264</f>
        <v>0</v>
      </c>
      <c r="I258" s="66">
        <f t="shared" si="59"/>
        <v>0</v>
      </c>
      <c r="J258" s="66">
        <f t="shared" si="59"/>
        <v>0</v>
      </c>
      <c r="K258" s="67">
        <f t="shared" si="59"/>
        <v>0</v>
      </c>
    </row>
    <row r="259" spans="1:11" ht="15" x14ac:dyDescent="0.25">
      <c r="A259" s="108"/>
      <c r="B259" s="103"/>
      <c r="C259" s="106"/>
      <c r="D259" s="121"/>
      <c r="E259" s="7" t="s">
        <v>2</v>
      </c>
      <c r="F259" s="68">
        <f t="shared" si="45"/>
        <v>0</v>
      </c>
      <c r="G259" s="9">
        <f t="shared" ref="G259:K263" si="60">G265</f>
        <v>0</v>
      </c>
      <c r="H259" s="10">
        <f t="shared" si="60"/>
        <v>0</v>
      </c>
      <c r="I259" s="10">
        <f t="shared" si="60"/>
        <v>0</v>
      </c>
      <c r="J259" s="10">
        <f t="shared" si="60"/>
        <v>0</v>
      </c>
      <c r="K259" s="39">
        <f t="shared" si="60"/>
        <v>0</v>
      </c>
    </row>
    <row r="260" spans="1:11" ht="15" x14ac:dyDescent="0.25">
      <c r="A260" s="108"/>
      <c r="B260" s="103"/>
      <c r="C260" s="106"/>
      <c r="D260" s="121"/>
      <c r="E260" s="8" t="s">
        <v>75</v>
      </c>
      <c r="F260" s="68">
        <f t="shared" si="45"/>
        <v>0</v>
      </c>
      <c r="G260" s="9">
        <f t="shared" si="60"/>
        <v>0</v>
      </c>
      <c r="H260" s="10">
        <f t="shared" si="60"/>
        <v>0</v>
      </c>
      <c r="I260" s="10">
        <f t="shared" si="60"/>
        <v>0</v>
      </c>
      <c r="J260" s="10">
        <f t="shared" si="60"/>
        <v>0</v>
      </c>
      <c r="K260" s="39">
        <f t="shared" si="60"/>
        <v>0</v>
      </c>
    </row>
    <row r="261" spans="1:11" ht="15" x14ac:dyDescent="0.25">
      <c r="A261" s="108"/>
      <c r="B261" s="103"/>
      <c r="C261" s="106"/>
      <c r="D261" s="121"/>
      <c r="E261" s="7" t="s">
        <v>3</v>
      </c>
      <c r="F261" s="68">
        <f t="shared" si="45"/>
        <v>0</v>
      </c>
      <c r="G261" s="9">
        <f t="shared" si="60"/>
        <v>0</v>
      </c>
      <c r="H261" s="10">
        <f t="shared" si="60"/>
        <v>0</v>
      </c>
      <c r="I261" s="10">
        <f t="shared" si="60"/>
        <v>0</v>
      </c>
      <c r="J261" s="10">
        <f t="shared" si="60"/>
        <v>0</v>
      </c>
      <c r="K261" s="39">
        <f t="shared" si="60"/>
        <v>0</v>
      </c>
    </row>
    <row r="262" spans="1:11" ht="15" x14ac:dyDescent="0.25">
      <c r="A262" s="108"/>
      <c r="B262" s="103"/>
      <c r="C262" s="106"/>
      <c r="D262" s="121"/>
      <c r="E262" s="7" t="s">
        <v>4</v>
      </c>
      <c r="F262" s="68">
        <f t="shared" si="45"/>
        <v>0</v>
      </c>
      <c r="G262" s="9">
        <f t="shared" si="60"/>
        <v>0</v>
      </c>
      <c r="H262" s="10">
        <f t="shared" si="60"/>
        <v>0</v>
      </c>
      <c r="I262" s="10">
        <f t="shared" si="60"/>
        <v>0</v>
      </c>
      <c r="J262" s="10">
        <f t="shared" si="60"/>
        <v>0</v>
      </c>
      <c r="K262" s="39">
        <f t="shared" si="60"/>
        <v>0</v>
      </c>
    </row>
    <row r="263" spans="1:11" thickBot="1" x14ac:dyDescent="0.3">
      <c r="A263" s="108"/>
      <c r="B263" s="104"/>
      <c r="C263" s="107"/>
      <c r="D263" s="123"/>
      <c r="E263" s="24" t="s">
        <v>5</v>
      </c>
      <c r="F263" s="69">
        <f t="shared" ref="F263:F281" si="61">SUM(G263:K263)</f>
        <v>0</v>
      </c>
      <c r="G263" s="25">
        <f t="shared" si="60"/>
        <v>0</v>
      </c>
      <c r="H263" s="26">
        <f t="shared" si="60"/>
        <v>0</v>
      </c>
      <c r="I263" s="26">
        <f t="shared" si="60"/>
        <v>0</v>
      </c>
      <c r="J263" s="26">
        <f t="shared" si="60"/>
        <v>0</v>
      </c>
      <c r="K263" s="40">
        <f t="shared" si="60"/>
        <v>0</v>
      </c>
    </row>
    <row r="264" spans="1:11" ht="15" customHeight="1" x14ac:dyDescent="0.25">
      <c r="A264" s="91" t="s">
        <v>83</v>
      </c>
      <c r="B264" s="93" t="s">
        <v>119</v>
      </c>
      <c r="C264" s="137" t="s">
        <v>110</v>
      </c>
      <c r="D264" s="133" t="s">
        <v>101</v>
      </c>
      <c r="E264" s="70" t="s">
        <v>1</v>
      </c>
      <c r="F264" s="71">
        <f t="shared" si="61"/>
        <v>0</v>
      </c>
      <c r="G264" s="72">
        <f>G270</f>
        <v>0</v>
      </c>
      <c r="H264" s="73">
        <f t="shared" ref="H264:K264" si="62">H270</f>
        <v>0</v>
      </c>
      <c r="I264" s="73">
        <f t="shared" si="62"/>
        <v>0</v>
      </c>
      <c r="J264" s="73">
        <f t="shared" si="62"/>
        <v>0</v>
      </c>
      <c r="K264" s="74">
        <f t="shared" si="62"/>
        <v>0</v>
      </c>
    </row>
    <row r="265" spans="1:11" ht="15" customHeight="1" x14ac:dyDescent="0.25">
      <c r="A265" s="92"/>
      <c r="B265" s="94"/>
      <c r="C265" s="138"/>
      <c r="D265" s="134"/>
      <c r="E265" s="11" t="s">
        <v>2</v>
      </c>
      <c r="F265" s="75">
        <f t="shared" si="61"/>
        <v>0</v>
      </c>
      <c r="G265" s="13">
        <f t="shared" ref="G265:K269" si="63">G271</f>
        <v>0</v>
      </c>
      <c r="H265" s="14">
        <f t="shared" si="63"/>
        <v>0</v>
      </c>
      <c r="I265" s="14">
        <f t="shared" si="63"/>
        <v>0</v>
      </c>
      <c r="J265" s="14">
        <f t="shared" si="63"/>
        <v>0</v>
      </c>
      <c r="K265" s="41">
        <f t="shared" si="63"/>
        <v>0</v>
      </c>
    </row>
    <row r="266" spans="1:11" ht="15" customHeight="1" x14ac:dyDescent="0.25">
      <c r="A266" s="92"/>
      <c r="B266" s="94"/>
      <c r="C266" s="138"/>
      <c r="D266" s="134"/>
      <c r="E266" s="12" t="s">
        <v>75</v>
      </c>
      <c r="F266" s="75">
        <f t="shared" si="61"/>
        <v>0</v>
      </c>
      <c r="G266" s="13">
        <f t="shared" si="63"/>
        <v>0</v>
      </c>
      <c r="H266" s="14">
        <f t="shared" si="63"/>
        <v>0</v>
      </c>
      <c r="I266" s="14">
        <f t="shared" si="63"/>
        <v>0</v>
      </c>
      <c r="J266" s="14">
        <f t="shared" si="63"/>
        <v>0</v>
      </c>
      <c r="K266" s="41">
        <f t="shared" si="63"/>
        <v>0</v>
      </c>
    </row>
    <row r="267" spans="1:11" ht="15" customHeight="1" x14ac:dyDescent="0.25">
      <c r="A267" s="92"/>
      <c r="B267" s="94"/>
      <c r="C267" s="138"/>
      <c r="D267" s="134"/>
      <c r="E267" s="11" t="s">
        <v>3</v>
      </c>
      <c r="F267" s="75">
        <f t="shared" si="61"/>
        <v>0</v>
      </c>
      <c r="G267" s="13">
        <f t="shared" si="63"/>
        <v>0</v>
      </c>
      <c r="H267" s="14">
        <f t="shared" si="63"/>
        <v>0</v>
      </c>
      <c r="I267" s="14">
        <f t="shared" si="63"/>
        <v>0</v>
      </c>
      <c r="J267" s="14">
        <f t="shared" si="63"/>
        <v>0</v>
      </c>
      <c r="K267" s="41">
        <f t="shared" si="63"/>
        <v>0</v>
      </c>
    </row>
    <row r="268" spans="1:11" ht="15" customHeight="1" x14ac:dyDescent="0.25">
      <c r="A268" s="92"/>
      <c r="B268" s="94"/>
      <c r="C268" s="138"/>
      <c r="D268" s="134"/>
      <c r="E268" s="11" t="s">
        <v>4</v>
      </c>
      <c r="F268" s="75">
        <f t="shared" si="61"/>
        <v>0</v>
      </c>
      <c r="G268" s="13">
        <f t="shared" si="63"/>
        <v>0</v>
      </c>
      <c r="H268" s="14">
        <f t="shared" si="63"/>
        <v>0</v>
      </c>
      <c r="I268" s="14">
        <f t="shared" si="63"/>
        <v>0</v>
      </c>
      <c r="J268" s="14">
        <f t="shared" si="63"/>
        <v>0</v>
      </c>
      <c r="K268" s="41">
        <f t="shared" si="63"/>
        <v>0</v>
      </c>
    </row>
    <row r="269" spans="1:11" ht="15" customHeight="1" x14ac:dyDescent="0.25">
      <c r="A269" s="92"/>
      <c r="B269" s="136"/>
      <c r="C269" s="139"/>
      <c r="D269" s="135"/>
      <c r="E269" s="6" t="s">
        <v>5</v>
      </c>
      <c r="F269" s="76">
        <f t="shared" si="61"/>
        <v>0</v>
      </c>
      <c r="G269" s="15">
        <f t="shared" si="63"/>
        <v>0</v>
      </c>
      <c r="H269" s="16">
        <f t="shared" si="63"/>
        <v>0</v>
      </c>
      <c r="I269" s="16">
        <f t="shared" si="63"/>
        <v>0</v>
      </c>
      <c r="J269" s="16">
        <f t="shared" si="63"/>
        <v>0</v>
      </c>
      <c r="K269" s="42">
        <f t="shared" si="63"/>
        <v>0</v>
      </c>
    </row>
    <row r="270" spans="1:11" ht="15" x14ac:dyDescent="0.25">
      <c r="A270" s="90" t="s">
        <v>84</v>
      </c>
      <c r="B270" s="96" t="s">
        <v>90</v>
      </c>
      <c r="C270" s="99" t="s">
        <v>110</v>
      </c>
      <c r="D270" s="124" t="s">
        <v>101</v>
      </c>
      <c r="E270" s="77" t="s">
        <v>1</v>
      </c>
      <c r="F270" s="78">
        <f t="shared" si="61"/>
        <v>0</v>
      </c>
      <c r="G270" s="79">
        <f>SUM(G271:G275)</f>
        <v>0</v>
      </c>
      <c r="H270" s="80">
        <f t="shared" ref="H270:K270" si="64">SUM(H271:H275)</f>
        <v>0</v>
      </c>
      <c r="I270" s="80">
        <f t="shared" si="64"/>
        <v>0</v>
      </c>
      <c r="J270" s="80">
        <f t="shared" si="64"/>
        <v>0</v>
      </c>
      <c r="K270" s="81">
        <f t="shared" si="64"/>
        <v>0</v>
      </c>
    </row>
    <row r="271" spans="1:11" ht="15" x14ac:dyDescent="0.25">
      <c r="A271" s="90"/>
      <c r="B271" s="97"/>
      <c r="C271" s="100"/>
      <c r="D271" s="125"/>
      <c r="E271" s="21" t="s">
        <v>2</v>
      </c>
      <c r="F271" s="82">
        <f t="shared" si="61"/>
        <v>0</v>
      </c>
      <c r="G271" s="17">
        <v>0</v>
      </c>
      <c r="H271" s="18">
        <v>0</v>
      </c>
      <c r="I271" s="18">
        <v>0</v>
      </c>
      <c r="J271" s="18">
        <v>0</v>
      </c>
      <c r="K271" s="43">
        <v>0</v>
      </c>
    </row>
    <row r="272" spans="1:11" ht="15" x14ac:dyDescent="0.25">
      <c r="A272" s="90"/>
      <c r="B272" s="97"/>
      <c r="C272" s="100"/>
      <c r="D272" s="125"/>
      <c r="E272" s="22" t="s">
        <v>75</v>
      </c>
      <c r="F272" s="82">
        <f t="shared" si="61"/>
        <v>0</v>
      </c>
      <c r="G272" s="17">
        <v>0</v>
      </c>
      <c r="H272" s="18">
        <v>0</v>
      </c>
      <c r="I272" s="18">
        <v>0</v>
      </c>
      <c r="J272" s="18">
        <v>0</v>
      </c>
      <c r="K272" s="43">
        <v>0</v>
      </c>
    </row>
    <row r="273" spans="1:11" ht="15" x14ac:dyDescent="0.25">
      <c r="A273" s="90"/>
      <c r="B273" s="97"/>
      <c r="C273" s="100"/>
      <c r="D273" s="125"/>
      <c r="E273" s="21" t="s">
        <v>3</v>
      </c>
      <c r="F273" s="82">
        <f t="shared" si="61"/>
        <v>0</v>
      </c>
      <c r="G273" s="17">
        <v>0</v>
      </c>
      <c r="H273" s="18">
        <v>0</v>
      </c>
      <c r="I273" s="18">
        <v>0</v>
      </c>
      <c r="J273" s="18">
        <v>0</v>
      </c>
      <c r="K273" s="43">
        <v>0</v>
      </c>
    </row>
    <row r="274" spans="1:11" ht="15" x14ac:dyDescent="0.25">
      <c r="A274" s="90"/>
      <c r="B274" s="97"/>
      <c r="C274" s="100"/>
      <c r="D274" s="125"/>
      <c r="E274" s="21" t="s">
        <v>4</v>
      </c>
      <c r="F274" s="82">
        <f t="shared" si="61"/>
        <v>0</v>
      </c>
      <c r="G274" s="17">
        <v>0</v>
      </c>
      <c r="H274" s="18">
        <v>0</v>
      </c>
      <c r="I274" s="18">
        <v>0</v>
      </c>
      <c r="J274" s="18">
        <v>0</v>
      </c>
      <c r="K274" s="43">
        <v>0</v>
      </c>
    </row>
    <row r="275" spans="1:11" thickBot="1" x14ac:dyDescent="0.3">
      <c r="A275" s="90"/>
      <c r="B275" s="140"/>
      <c r="C275" s="141"/>
      <c r="D275" s="142"/>
      <c r="E275" s="44" t="s">
        <v>5</v>
      </c>
      <c r="F275" s="89">
        <f t="shared" si="61"/>
        <v>0</v>
      </c>
      <c r="G275" s="45">
        <v>0</v>
      </c>
      <c r="H275" s="46">
        <v>0</v>
      </c>
      <c r="I275" s="46">
        <v>0</v>
      </c>
      <c r="J275" s="46">
        <v>0</v>
      </c>
      <c r="K275" s="47">
        <v>0</v>
      </c>
    </row>
    <row r="276" spans="1:11" thickTop="1" x14ac:dyDescent="0.25">
      <c r="A276" s="114"/>
      <c r="B276" s="117" t="s">
        <v>50</v>
      </c>
      <c r="C276" s="105"/>
      <c r="D276" s="120"/>
      <c r="E276" s="63" t="s">
        <v>1</v>
      </c>
      <c r="F276" s="64">
        <f t="shared" si="61"/>
        <v>4412077.52664195</v>
      </c>
      <c r="G276" s="65">
        <f>SUM(G258,G192,G186,G168,G156,G138,G132,G48,G6)</f>
        <v>1748531.7168419501</v>
      </c>
      <c r="H276" s="66">
        <f t="shared" ref="H276:K276" si="65">SUM(H258,H192,H186,H168,H156,H138,H132,H48,H6)</f>
        <v>926499.45247000002</v>
      </c>
      <c r="I276" s="66">
        <f>SUM(I258,I192,I186,I168,I156,I138,I132,I48,I6)</f>
        <v>586494.39733000007</v>
      </c>
      <c r="J276" s="66">
        <f t="shared" si="65"/>
        <v>553430.41181999992</v>
      </c>
      <c r="K276" s="67">
        <f t="shared" si="65"/>
        <v>597121.54817999993</v>
      </c>
    </row>
    <row r="277" spans="1:11" ht="15" x14ac:dyDescent="0.25">
      <c r="A277" s="115"/>
      <c r="B277" s="118"/>
      <c r="C277" s="106"/>
      <c r="D277" s="121"/>
      <c r="E277" s="7" t="s">
        <v>2</v>
      </c>
      <c r="F277" s="68">
        <f t="shared" si="61"/>
        <v>141697.85468000002</v>
      </c>
      <c r="G277" s="9">
        <f t="shared" ref="G277:K281" si="66">SUM(G259,G193,G187,G169,G157,G139,G133,G49,G7)</f>
        <v>77842.944369999997</v>
      </c>
      <c r="H277" s="10">
        <f t="shared" si="66"/>
        <v>25499.943309999999</v>
      </c>
      <c r="I277" s="10">
        <f t="shared" si="66"/>
        <v>12161.331</v>
      </c>
      <c r="J277" s="10">
        <f t="shared" si="66"/>
        <v>12161.331</v>
      </c>
      <c r="K277" s="39">
        <f t="shared" si="66"/>
        <v>14032.305</v>
      </c>
    </row>
    <row r="278" spans="1:11" ht="15" x14ac:dyDescent="0.25">
      <c r="A278" s="115"/>
      <c r="B278" s="118"/>
      <c r="C278" s="106"/>
      <c r="D278" s="121"/>
      <c r="E278" s="8" t="s">
        <v>75</v>
      </c>
      <c r="F278" s="68">
        <f t="shared" si="61"/>
        <v>1510504.19515</v>
      </c>
      <c r="G278" s="9">
        <f t="shared" si="66"/>
        <v>1350000</v>
      </c>
      <c r="H278" s="10">
        <f t="shared" si="66"/>
        <v>120278.38622</v>
      </c>
      <c r="I278" s="10">
        <f t="shared" si="66"/>
        <v>40225.808929999999</v>
      </c>
      <c r="J278" s="10">
        <f t="shared" si="66"/>
        <v>0</v>
      </c>
      <c r="K278" s="39">
        <f t="shared" si="66"/>
        <v>0</v>
      </c>
    </row>
    <row r="279" spans="1:11" ht="15" x14ac:dyDescent="0.25">
      <c r="A279" s="115"/>
      <c r="B279" s="118"/>
      <c r="C279" s="106"/>
      <c r="D279" s="121"/>
      <c r="E279" s="7" t="s">
        <v>3</v>
      </c>
      <c r="F279" s="68">
        <f t="shared" si="61"/>
        <v>168695.34198</v>
      </c>
      <c r="G279" s="9">
        <f t="shared" si="66"/>
        <v>1855.68</v>
      </c>
      <c r="H279" s="10">
        <f t="shared" si="66"/>
        <v>15490.026979999999</v>
      </c>
      <c r="I279" s="10">
        <f t="shared" si="66"/>
        <v>1852.452</v>
      </c>
      <c r="J279" s="10">
        <f>SUM(J261,J195,J189,J171,J159,J141,J135,J51,J9)</f>
        <v>1852.452</v>
      </c>
      <c r="K279" s="39">
        <f t="shared" si="66"/>
        <v>147644.731</v>
      </c>
    </row>
    <row r="280" spans="1:11" ht="15" x14ac:dyDescent="0.25">
      <c r="A280" s="115"/>
      <c r="B280" s="118"/>
      <c r="C280" s="106"/>
      <c r="D280" s="121"/>
      <c r="E280" s="7" t="s">
        <v>4</v>
      </c>
      <c r="F280" s="68">
        <f t="shared" si="61"/>
        <v>2591180.1348319496</v>
      </c>
      <c r="G280" s="9">
        <f t="shared" si="66"/>
        <v>318833.09247194999</v>
      </c>
      <c r="H280" s="10">
        <f t="shared" si="66"/>
        <v>765231.09595999995</v>
      </c>
      <c r="I280" s="10">
        <f t="shared" si="66"/>
        <v>532254.80540000007</v>
      </c>
      <c r="J280" s="10">
        <f t="shared" si="66"/>
        <v>539416.62881999998</v>
      </c>
      <c r="K280" s="39">
        <f t="shared" si="66"/>
        <v>435444.51218000002</v>
      </c>
    </row>
    <row r="281" spans="1:11" thickBot="1" x14ac:dyDescent="0.3">
      <c r="A281" s="116"/>
      <c r="B281" s="119"/>
      <c r="C281" s="110"/>
      <c r="D281" s="122"/>
      <c r="E281" s="48" t="s">
        <v>5</v>
      </c>
      <c r="F281" s="88">
        <f t="shared" si="61"/>
        <v>0</v>
      </c>
      <c r="G281" s="49">
        <f t="shared" si="66"/>
        <v>0</v>
      </c>
      <c r="H281" s="50">
        <f t="shared" si="66"/>
        <v>0</v>
      </c>
      <c r="I281" s="50">
        <f t="shared" si="66"/>
        <v>0</v>
      </c>
      <c r="J281" s="50">
        <f t="shared" si="66"/>
        <v>0</v>
      </c>
      <c r="K281" s="51">
        <f t="shared" si="66"/>
        <v>0</v>
      </c>
    </row>
    <row r="282" spans="1:11" ht="16.5" thickTop="1" x14ac:dyDescent="0.25"/>
  </sheetData>
  <mergeCells count="193">
    <mergeCell ref="A96:A101"/>
    <mergeCell ref="B96:B101"/>
    <mergeCell ref="B84:B89"/>
    <mergeCell ref="D90:D95"/>
    <mergeCell ref="C72:C77"/>
    <mergeCell ref="D84:D89"/>
    <mergeCell ref="C180:C185"/>
    <mergeCell ref="D180:D185"/>
    <mergeCell ref="B66:B71"/>
    <mergeCell ref="C66:C71"/>
    <mergeCell ref="D66:D71"/>
    <mergeCell ref="C174:C179"/>
    <mergeCell ref="C156:C161"/>
    <mergeCell ref="D156:D161"/>
    <mergeCell ref="C162:C167"/>
    <mergeCell ref="D162:D167"/>
    <mergeCell ref="B144:B149"/>
    <mergeCell ref="B114:B119"/>
    <mergeCell ref="D108:D113"/>
    <mergeCell ref="D126:D131"/>
    <mergeCell ref="C138:C143"/>
    <mergeCell ref="D138:D143"/>
    <mergeCell ref="D132:D137"/>
    <mergeCell ref="D144:D149"/>
    <mergeCell ref="G1:K1"/>
    <mergeCell ref="A90:A95"/>
    <mergeCell ref="B6:B11"/>
    <mergeCell ref="C24:C29"/>
    <mergeCell ref="D24:D29"/>
    <mergeCell ref="B18:B23"/>
    <mergeCell ref="D6:D11"/>
    <mergeCell ref="A54:A59"/>
    <mergeCell ref="B24:B29"/>
    <mergeCell ref="A84:A89"/>
    <mergeCell ref="A48:A53"/>
    <mergeCell ref="D18:D23"/>
    <mergeCell ref="A18:A23"/>
    <mergeCell ref="A72:A77"/>
    <mergeCell ref="B72:B77"/>
    <mergeCell ref="D72:D77"/>
    <mergeCell ref="A78:A83"/>
    <mergeCell ref="D60:D65"/>
    <mergeCell ref="C84:C89"/>
    <mergeCell ref="B90:B95"/>
    <mergeCell ref="B78:B83"/>
    <mergeCell ref="C78:C83"/>
    <mergeCell ref="D78:D83"/>
    <mergeCell ref="C90:C95"/>
    <mergeCell ref="A2:J2"/>
    <mergeCell ref="A3:A4"/>
    <mergeCell ref="F3:F4"/>
    <mergeCell ref="B3:B4"/>
    <mergeCell ref="C3:C4"/>
    <mergeCell ref="D3:D4"/>
    <mergeCell ref="E3:E4"/>
    <mergeCell ref="G3:K3"/>
    <mergeCell ref="D30:D35"/>
    <mergeCell ref="C6:C11"/>
    <mergeCell ref="A12:A17"/>
    <mergeCell ref="C18:C23"/>
    <mergeCell ref="B12:B17"/>
    <mergeCell ref="C12:C17"/>
    <mergeCell ref="D12:D17"/>
    <mergeCell ref="A42:A47"/>
    <mergeCell ref="B42:B47"/>
    <mergeCell ref="C30:C35"/>
    <mergeCell ref="A30:A35"/>
    <mergeCell ref="B30:B35"/>
    <mergeCell ref="A24:A29"/>
    <mergeCell ref="A6:A11"/>
    <mergeCell ref="B60:B65"/>
    <mergeCell ref="D42:D47"/>
    <mergeCell ref="C60:C65"/>
    <mergeCell ref="D54:D59"/>
    <mergeCell ref="C48:C53"/>
    <mergeCell ref="D48:D53"/>
    <mergeCell ref="A60:A65"/>
    <mergeCell ref="B54:B59"/>
    <mergeCell ref="C54:C59"/>
    <mergeCell ref="C42:C47"/>
    <mergeCell ref="A36:A41"/>
    <mergeCell ref="B36:B41"/>
    <mergeCell ref="C36:C41"/>
    <mergeCell ref="B48:B53"/>
    <mergeCell ref="D36:D41"/>
    <mergeCell ref="D150:D155"/>
    <mergeCell ref="D174:D179"/>
    <mergeCell ref="D168:D173"/>
    <mergeCell ref="D120:D125"/>
    <mergeCell ref="B102:B107"/>
    <mergeCell ref="D102:D107"/>
    <mergeCell ref="C108:C113"/>
    <mergeCell ref="D96:D101"/>
    <mergeCell ref="C264:C269"/>
    <mergeCell ref="B246:B251"/>
    <mergeCell ref="B204:B209"/>
    <mergeCell ref="C210:C215"/>
    <mergeCell ref="A270:A275"/>
    <mergeCell ref="C96:C101"/>
    <mergeCell ref="C150:C155"/>
    <mergeCell ref="C144:C149"/>
    <mergeCell ref="C114:C119"/>
    <mergeCell ref="C102:C107"/>
    <mergeCell ref="C252:C257"/>
    <mergeCell ref="D252:D257"/>
    <mergeCell ref="D258:D263"/>
    <mergeCell ref="A258:A263"/>
    <mergeCell ref="A108:A113"/>
    <mergeCell ref="A114:A119"/>
    <mergeCell ref="A126:A131"/>
    <mergeCell ref="D114:D119"/>
    <mergeCell ref="B126:B131"/>
    <mergeCell ref="A132:A137"/>
    <mergeCell ref="A102:A107"/>
    <mergeCell ref="D210:D215"/>
    <mergeCell ref="C204:C209"/>
    <mergeCell ref="D204:D209"/>
    <mergeCell ref="A210:A215"/>
    <mergeCell ref="B210:B215"/>
    <mergeCell ref="C126:C131"/>
    <mergeCell ref="A246:A251"/>
    <mergeCell ref="A264:A269"/>
    <mergeCell ref="A252:A257"/>
    <mergeCell ref="B252:B257"/>
    <mergeCell ref="B270:B275"/>
    <mergeCell ref="C270:C275"/>
    <mergeCell ref="D270:D275"/>
    <mergeCell ref="A198:A203"/>
    <mergeCell ref="B198:B203"/>
    <mergeCell ref="A174:A179"/>
    <mergeCell ref="B174:B179"/>
    <mergeCell ref="A186:A191"/>
    <mergeCell ref="B186:B191"/>
    <mergeCell ref="C186:C191"/>
    <mergeCell ref="D186:D191"/>
    <mergeCell ref="B240:B245"/>
    <mergeCell ref="C240:C245"/>
    <mergeCell ref="D240:D245"/>
    <mergeCell ref="D222:D227"/>
    <mergeCell ref="B222:B227"/>
    <mergeCell ref="A216:A221"/>
    <mergeCell ref="B216:B221"/>
    <mergeCell ref="C216:C221"/>
    <mergeCell ref="D216:D221"/>
    <mergeCell ref="A204:A209"/>
    <mergeCell ref="A276:A281"/>
    <mergeCell ref="B276:B281"/>
    <mergeCell ref="C276:C281"/>
    <mergeCell ref="D276:D281"/>
    <mergeCell ref="D192:D197"/>
    <mergeCell ref="A222:A227"/>
    <mergeCell ref="B192:B197"/>
    <mergeCell ref="A192:A197"/>
    <mergeCell ref="C192:C197"/>
    <mergeCell ref="D234:D239"/>
    <mergeCell ref="C198:C203"/>
    <mergeCell ref="D198:D203"/>
    <mergeCell ref="A228:A233"/>
    <mergeCell ref="B228:B233"/>
    <mergeCell ref="C228:C233"/>
    <mergeCell ref="D228:D233"/>
    <mergeCell ref="D264:D269"/>
    <mergeCell ref="B264:B269"/>
    <mergeCell ref="C246:C251"/>
    <mergeCell ref="D246:D251"/>
    <mergeCell ref="C258:C263"/>
    <mergeCell ref="B258:B263"/>
    <mergeCell ref="C222:C227"/>
    <mergeCell ref="A240:A245"/>
    <mergeCell ref="A66:A71"/>
    <mergeCell ref="A150:A155"/>
    <mergeCell ref="A180:A185"/>
    <mergeCell ref="B180:B185"/>
    <mergeCell ref="A234:A239"/>
    <mergeCell ref="B234:B239"/>
    <mergeCell ref="C234:C239"/>
    <mergeCell ref="B168:B173"/>
    <mergeCell ref="A144:A149"/>
    <mergeCell ref="C168:C173"/>
    <mergeCell ref="B150:B155"/>
    <mergeCell ref="A168:A173"/>
    <mergeCell ref="A156:A161"/>
    <mergeCell ref="B156:B161"/>
    <mergeCell ref="A162:A167"/>
    <mergeCell ref="B162:B167"/>
    <mergeCell ref="B132:B137"/>
    <mergeCell ref="C132:C137"/>
    <mergeCell ref="A138:A143"/>
    <mergeCell ref="B120:B125"/>
    <mergeCell ref="C120:C125"/>
    <mergeCell ref="B138:B143"/>
    <mergeCell ref="B108:B113"/>
    <mergeCell ref="A120:A125"/>
  </mergeCells>
  <printOptions horizontalCentered="1"/>
  <pageMargins left="0.39370078740157483" right="0.39370078740157483" top="0.78740157480314965" bottom="0.39370078740157483" header="0" footer="0"/>
  <pageSetup paperSize="9" scale="64" fitToHeight="0" orientation="landscape" r:id="rId1"/>
  <rowBreaks count="5" manualBreakCount="5">
    <brk id="41" max="11" man="1"/>
    <brk id="89" max="11" man="1"/>
    <brk id="137" max="11" man="1"/>
    <brk id="185" max="11" man="1"/>
    <brk id="23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2023-04-04T07:58:27Z</dcterms:modified>
</cp:coreProperties>
</file>